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db215320e61d96cd/_ŠPRTEC/_čssh/2025/3 Krumlov/Tabulky/"/>
    </mc:Choice>
  </mc:AlternateContent>
  <xr:revisionPtr revIDLastSave="236" documentId="8_{B4F1431A-4A38-4170-BA64-BA1BCFA416D3}" xr6:coauthVersionLast="47" xr6:coauthVersionMax="47" xr10:uidLastSave="{7969FA7F-861A-493F-B8C0-6536B51CBCE7}"/>
  <bookViews>
    <workbookView xWindow="-108" yWindow="-108" windowWidth="30936" windowHeight="17040" xr2:uid="{151E893E-90E2-4210-BCCE-D88DB713E036}"/>
  </bookViews>
  <sheets>
    <sheet name="Absolutní" sheetId="1" r:id="rId1"/>
    <sheet name="Křížová" sheetId="10" r:id="rId2"/>
    <sheet name="Kluby" sheetId="3" r:id="rId3"/>
    <sheet name="OPEN" sheetId="5" r:id="rId4"/>
    <sheet name="ŽÁCI" sheetId="7" r:id="rId5"/>
    <sheet name="40+" sheetId="8" r:id="rId6"/>
    <sheet name="ŽENY" sheetId="9" r:id="rId7"/>
    <sheet name="Databáze klubů" sheetId="11" state="hidden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9" l="1"/>
  <c r="I5" i="9"/>
  <c r="J5" i="9"/>
  <c r="H6" i="9"/>
  <c r="I6" i="9"/>
  <c r="J6" i="9"/>
  <c r="H7" i="9"/>
  <c r="I7" i="9"/>
  <c r="J7" i="9"/>
  <c r="J4" i="9"/>
  <c r="I4" i="9"/>
  <c r="H4" i="9"/>
  <c r="H5" i="8"/>
  <c r="I5" i="8"/>
  <c r="J5" i="8"/>
  <c r="H6" i="8"/>
  <c r="I6" i="8"/>
  <c r="J6" i="8"/>
  <c r="H7" i="8"/>
  <c r="I7" i="8"/>
  <c r="J7" i="8"/>
  <c r="H8" i="8"/>
  <c r="I8" i="8"/>
  <c r="J8" i="8"/>
  <c r="H9" i="8"/>
  <c r="I9" i="8"/>
  <c r="J9" i="8"/>
  <c r="H10" i="8"/>
  <c r="I10" i="8"/>
  <c r="J10" i="8"/>
  <c r="H11" i="8"/>
  <c r="I11" i="8"/>
  <c r="J11" i="8"/>
  <c r="H12" i="8"/>
  <c r="I12" i="8"/>
  <c r="J12" i="8"/>
  <c r="J4" i="8"/>
  <c r="I4" i="8"/>
  <c r="H4" i="8"/>
  <c r="I14" i="7"/>
  <c r="H5" i="7"/>
  <c r="I5" i="7"/>
  <c r="J5" i="7"/>
  <c r="H6" i="7"/>
  <c r="I6" i="7"/>
  <c r="J6" i="7"/>
  <c r="H7" i="7"/>
  <c r="I7" i="7"/>
  <c r="J7" i="7"/>
  <c r="H8" i="7"/>
  <c r="I8" i="7"/>
  <c r="J8" i="7"/>
  <c r="H9" i="7"/>
  <c r="I9" i="7"/>
  <c r="J9" i="7"/>
  <c r="H10" i="7"/>
  <c r="I10" i="7"/>
  <c r="J10" i="7"/>
  <c r="H11" i="7"/>
  <c r="I11" i="7"/>
  <c r="J11" i="7"/>
  <c r="H12" i="7"/>
  <c r="I12" i="7"/>
  <c r="J12" i="7"/>
  <c r="H13" i="7"/>
  <c r="I13" i="7"/>
  <c r="J13" i="7"/>
  <c r="H14" i="7"/>
  <c r="J14" i="7"/>
  <c r="J4" i="7"/>
  <c r="I4" i="7"/>
  <c r="H4" i="7"/>
  <c r="H4" i="5"/>
  <c r="H5" i="5"/>
  <c r="I5" i="5"/>
  <c r="J5" i="5"/>
  <c r="H6" i="5"/>
  <c r="I6" i="5"/>
  <c r="J6" i="5"/>
  <c r="H7" i="5"/>
  <c r="I7" i="5"/>
  <c r="J7" i="5"/>
  <c r="H8" i="5"/>
  <c r="I8" i="5"/>
  <c r="J8" i="5"/>
  <c r="H9" i="5"/>
  <c r="I9" i="5"/>
  <c r="J9" i="5"/>
  <c r="H10" i="5"/>
  <c r="I10" i="5"/>
  <c r="J10" i="5"/>
  <c r="H11" i="5"/>
  <c r="I11" i="5"/>
  <c r="J11" i="5"/>
  <c r="H12" i="5"/>
  <c r="I12" i="5"/>
  <c r="J12" i="5"/>
  <c r="H13" i="5"/>
  <c r="I13" i="5"/>
  <c r="J13" i="5"/>
  <c r="H14" i="5"/>
  <c r="I14" i="5"/>
  <c r="J14" i="5"/>
  <c r="H15" i="5"/>
  <c r="I15" i="5"/>
  <c r="J15" i="5"/>
  <c r="H16" i="5"/>
  <c r="I16" i="5"/>
  <c r="J16" i="5"/>
  <c r="H17" i="5"/>
  <c r="I17" i="5"/>
  <c r="J17" i="5"/>
  <c r="H18" i="5"/>
  <c r="I18" i="5"/>
  <c r="J18" i="5"/>
  <c r="J4" i="5"/>
  <c r="I4" i="5"/>
  <c r="H5" i="1"/>
  <c r="I5" i="1"/>
  <c r="J5" i="1"/>
  <c r="H6" i="1"/>
  <c r="I6" i="1"/>
  <c r="J6" i="1"/>
  <c r="H7" i="1"/>
  <c r="I7" i="1"/>
  <c r="J7" i="1"/>
  <c r="H8" i="1"/>
  <c r="I8" i="1"/>
  <c r="J8" i="1"/>
  <c r="H9" i="1"/>
  <c r="I9" i="1"/>
  <c r="J9" i="1"/>
  <c r="H10" i="1"/>
  <c r="I10" i="1"/>
  <c r="J10" i="1"/>
  <c r="H11" i="1"/>
  <c r="I11" i="1"/>
  <c r="J11" i="1"/>
  <c r="H12" i="1"/>
  <c r="I12" i="1"/>
  <c r="J12" i="1"/>
  <c r="H13" i="1"/>
  <c r="I13" i="1"/>
  <c r="J13" i="1"/>
  <c r="H14" i="1"/>
  <c r="I14" i="1"/>
  <c r="J14" i="1"/>
  <c r="H15" i="1"/>
  <c r="I15" i="1"/>
  <c r="J15" i="1"/>
  <c r="H16" i="1"/>
  <c r="I16" i="1"/>
  <c r="J16" i="1"/>
  <c r="H17" i="1"/>
  <c r="I17" i="1"/>
  <c r="J17" i="1"/>
  <c r="H18" i="1"/>
  <c r="I18" i="1"/>
  <c r="J18" i="1"/>
  <c r="H19" i="1"/>
  <c r="I19" i="1"/>
  <c r="J19" i="1"/>
  <c r="H20" i="1"/>
  <c r="I20" i="1"/>
  <c r="J20" i="1"/>
  <c r="H21" i="1"/>
  <c r="I21" i="1"/>
  <c r="J21" i="1"/>
  <c r="H22" i="1"/>
  <c r="I22" i="1"/>
  <c r="J22" i="1"/>
  <c r="H23" i="1"/>
  <c r="I23" i="1"/>
  <c r="J23" i="1"/>
  <c r="H24" i="1"/>
  <c r="I24" i="1"/>
  <c r="J24" i="1"/>
  <c r="H25" i="1"/>
  <c r="I25" i="1"/>
  <c r="J25" i="1"/>
  <c r="H26" i="1"/>
  <c r="I26" i="1"/>
  <c r="J26" i="1"/>
  <c r="H27" i="1"/>
  <c r="I27" i="1"/>
  <c r="J27" i="1"/>
  <c r="H28" i="1"/>
  <c r="I28" i="1"/>
  <c r="J28" i="1"/>
  <c r="H29" i="1"/>
  <c r="I29" i="1"/>
  <c r="J29" i="1"/>
  <c r="H30" i="1"/>
  <c r="I30" i="1"/>
  <c r="J30" i="1"/>
  <c r="H31" i="1"/>
  <c r="I31" i="1"/>
  <c r="J31" i="1"/>
  <c r="H32" i="1"/>
  <c r="I32" i="1"/>
  <c r="J32" i="1"/>
  <c r="H33" i="1"/>
  <c r="I33" i="1"/>
  <c r="J33" i="1"/>
  <c r="H34" i="1"/>
  <c r="I34" i="1"/>
  <c r="J34" i="1"/>
  <c r="H35" i="1"/>
  <c r="I35" i="1"/>
  <c r="J35" i="1"/>
  <c r="H36" i="1"/>
  <c r="I36" i="1"/>
  <c r="J36" i="1"/>
  <c r="H37" i="1"/>
  <c r="I37" i="1"/>
  <c r="J37" i="1"/>
  <c r="H38" i="1"/>
  <c r="I38" i="1"/>
  <c r="J38" i="1"/>
  <c r="H39" i="1"/>
  <c r="I39" i="1"/>
  <c r="J39" i="1"/>
  <c r="H40" i="1"/>
  <c r="I40" i="1"/>
  <c r="J40" i="1"/>
  <c r="H41" i="1"/>
  <c r="I41" i="1"/>
  <c r="J41" i="1"/>
  <c r="H42" i="1"/>
  <c r="I42" i="1"/>
  <c r="J42" i="1"/>
  <c r="J4" i="1"/>
  <c r="I4" i="1"/>
  <c r="H4" i="1"/>
  <c r="U5" i="10"/>
  <c r="V5" i="10"/>
  <c r="W5" i="10"/>
  <c r="U6" i="10"/>
  <c r="V6" i="10"/>
  <c r="W6" i="10"/>
  <c r="U7" i="10"/>
  <c r="V7" i="10"/>
  <c r="W7" i="10"/>
  <c r="U8" i="10"/>
  <c r="V8" i="10"/>
  <c r="W8" i="10"/>
  <c r="U9" i="10"/>
  <c r="V9" i="10"/>
  <c r="W9" i="10"/>
  <c r="U10" i="10"/>
  <c r="V10" i="10"/>
  <c r="W10" i="10"/>
  <c r="U11" i="10"/>
  <c r="V11" i="10"/>
  <c r="W11" i="10"/>
  <c r="U12" i="10"/>
  <c r="V12" i="10"/>
  <c r="W12" i="10"/>
  <c r="U13" i="10"/>
  <c r="V13" i="10"/>
  <c r="W13" i="10"/>
  <c r="U14" i="10"/>
  <c r="V14" i="10"/>
  <c r="W14" i="10"/>
  <c r="U15" i="10"/>
  <c r="V15" i="10"/>
  <c r="W15" i="10"/>
  <c r="U16" i="10"/>
  <c r="V16" i="10"/>
  <c r="W16" i="10"/>
  <c r="U17" i="10"/>
  <c r="V17" i="10"/>
  <c r="W17" i="10"/>
  <c r="U18" i="10"/>
  <c r="V18" i="10"/>
  <c r="W18" i="10"/>
  <c r="U19" i="10"/>
  <c r="V19" i="10"/>
  <c r="W19" i="10"/>
  <c r="U20" i="10"/>
  <c r="V20" i="10"/>
  <c r="W20" i="10"/>
  <c r="U21" i="10"/>
  <c r="V21" i="10"/>
  <c r="W21" i="10"/>
  <c r="U22" i="10"/>
  <c r="V22" i="10"/>
  <c r="W22" i="10"/>
  <c r="U23" i="10"/>
  <c r="V23" i="10"/>
  <c r="W23" i="10"/>
  <c r="U24" i="10"/>
  <c r="V24" i="10"/>
  <c r="W24" i="10"/>
  <c r="U25" i="10"/>
  <c r="V25" i="10"/>
  <c r="W25" i="10"/>
  <c r="U26" i="10"/>
  <c r="V26" i="10"/>
  <c r="W26" i="10"/>
  <c r="U27" i="10"/>
  <c r="V27" i="10"/>
  <c r="W27" i="10"/>
  <c r="U28" i="10"/>
  <c r="V28" i="10"/>
  <c r="W28" i="10"/>
  <c r="U29" i="10"/>
  <c r="V29" i="10"/>
  <c r="W29" i="10"/>
  <c r="U30" i="10"/>
  <c r="V30" i="10"/>
  <c r="W30" i="10"/>
  <c r="U31" i="10"/>
  <c r="V31" i="10"/>
  <c r="W31" i="10"/>
  <c r="U32" i="10"/>
  <c r="V32" i="10"/>
  <c r="W32" i="10"/>
  <c r="U33" i="10"/>
  <c r="V33" i="10"/>
  <c r="W33" i="10"/>
  <c r="U34" i="10"/>
  <c r="V34" i="10"/>
  <c r="W34" i="10"/>
  <c r="U35" i="10"/>
  <c r="V35" i="10"/>
  <c r="W35" i="10"/>
  <c r="U36" i="10"/>
  <c r="V36" i="10"/>
  <c r="W36" i="10"/>
  <c r="U37" i="10"/>
  <c r="V37" i="10"/>
  <c r="W37" i="10"/>
  <c r="U38" i="10"/>
  <c r="V38" i="10"/>
  <c r="W38" i="10"/>
  <c r="U39" i="10"/>
  <c r="V39" i="10"/>
  <c r="W39" i="10"/>
  <c r="U40" i="10"/>
  <c r="V40" i="10"/>
  <c r="W40" i="10"/>
  <c r="U41" i="10"/>
  <c r="V41" i="10"/>
  <c r="W41" i="10"/>
  <c r="U42" i="10"/>
  <c r="V42" i="10"/>
  <c r="W42" i="10"/>
  <c r="W4" i="10"/>
  <c r="V4" i="10"/>
  <c r="U4" i="10"/>
  <c r="O7" i="9"/>
  <c r="D7" i="9"/>
  <c r="O6" i="9"/>
  <c r="D6" i="9"/>
  <c r="O5" i="9"/>
  <c r="D5" i="9"/>
  <c r="O4" i="9"/>
  <c r="D4" i="9"/>
  <c r="O12" i="8"/>
  <c r="D12" i="8"/>
  <c r="O11" i="8"/>
  <c r="D11" i="8"/>
  <c r="O10" i="8"/>
  <c r="D10" i="8"/>
  <c r="O9" i="8"/>
  <c r="D9" i="8"/>
  <c r="O8" i="8"/>
  <c r="D8" i="8"/>
  <c r="O7" i="8"/>
  <c r="D7" i="8"/>
  <c r="O6" i="8"/>
  <c r="D6" i="8"/>
  <c r="O5" i="8"/>
  <c r="D5" i="8"/>
  <c r="O4" i="8"/>
  <c r="D4" i="8"/>
  <c r="O14" i="7"/>
  <c r="D14" i="7"/>
  <c r="O13" i="7"/>
  <c r="D13" i="7"/>
  <c r="O12" i="7"/>
  <c r="D12" i="7"/>
  <c r="O11" i="7"/>
  <c r="D11" i="7"/>
  <c r="O10" i="7"/>
  <c r="D10" i="7"/>
  <c r="O9" i="7"/>
  <c r="D9" i="7"/>
  <c r="O8" i="7"/>
  <c r="D8" i="7"/>
  <c r="O7" i="7"/>
  <c r="D7" i="7"/>
  <c r="O6" i="7"/>
  <c r="D6" i="7"/>
  <c r="O5" i="7"/>
  <c r="D5" i="7"/>
  <c r="O4" i="7"/>
  <c r="D4" i="7"/>
  <c r="O18" i="5"/>
  <c r="D18" i="5"/>
  <c r="O17" i="5"/>
  <c r="D17" i="5"/>
  <c r="O16" i="5"/>
  <c r="D16" i="5"/>
  <c r="O15" i="5"/>
  <c r="D15" i="5"/>
  <c r="O14" i="5"/>
  <c r="D14" i="5"/>
  <c r="O13" i="5"/>
  <c r="D13" i="5"/>
  <c r="O12" i="5"/>
  <c r="D12" i="5"/>
  <c r="O11" i="5"/>
  <c r="D11" i="5"/>
  <c r="O10" i="5"/>
  <c r="D10" i="5"/>
  <c r="O9" i="5"/>
  <c r="D9" i="5"/>
  <c r="O8" i="5"/>
  <c r="D8" i="5"/>
  <c r="O7" i="5"/>
  <c r="D7" i="5"/>
  <c r="O6" i="5"/>
  <c r="D6" i="5"/>
  <c r="O5" i="5"/>
  <c r="D5" i="5"/>
  <c r="O4" i="5"/>
  <c r="D4" i="5"/>
  <c r="O40" i="1" l="1"/>
  <c r="O41" i="1"/>
  <c r="O42" i="1"/>
  <c r="O40" i="10"/>
  <c r="O41" i="10"/>
  <c r="O42" i="10"/>
  <c r="D39" i="1"/>
  <c r="D40" i="1"/>
  <c r="D41" i="1"/>
  <c r="D42" i="1"/>
  <c r="D40" i="10"/>
  <c r="D41" i="10"/>
  <c r="D42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Q5" i="3" l="1"/>
  <c r="Q6" i="3"/>
  <c r="Q7" i="3"/>
  <c r="Q8" i="3"/>
  <c r="Q9" i="3"/>
  <c r="Q10" i="3"/>
  <c r="Q4" i="3"/>
  <c r="O4" i="10"/>
  <c r="O7" i="10"/>
  <c r="O5" i="10"/>
  <c r="O6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" i="1"/>
  <c r="M5" i="3" l="1" a="1"/>
  <c r="M5" i="3" s="1"/>
  <c r="N5" i="3" a="1"/>
  <c r="N5" i="3" s="1"/>
  <c r="O5" i="3" a="1"/>
  <c r="O5" i="3" s="1"/>
  <c r="M6" i="3" a="1"/>
  <c r="M6" i="3" s="1"/>
  <c r="N6" i="3" a="1"/>
  <c r="N6" i="3" s="1"/>
  <c r="O6" i="3" a="1"/>
  <c r="O6" i="3" s="1"/>
  <c r="M7" i="3" a="1"/>
  <c r="M7" i="3" s="1"/>
  <c r="N7" i="3" a="1"/>
  <c r="N7" i="3" s="1"/>
  <c r="O7" i="3" a="1"/>
  <c r="O7" i="3" s="1"/>
  <c r="M8" i="3" a="1"/>
  <c r="M8" i="3" s="1"/>
  <c r="N8" i="3" a="1"/>
  <c r="N8" i="3" s="1"/>
  <c r="O8" i="3" a="1"/>
  <c r="O8" i="3" s="1"/>
  <c r="M9" i="3" a="1"/>
  <c r="M9" i="3" s="1"/>
  <c r="N9" i="3" a="1"/>
  <c r="N9" i="3" s="1"/>
  <c r="O9" i="3" a="1"/>
  <c r="O9" i="3" s="1"/>
  <c r="M10" i="3" a="1"/>
  <c r="M10" i="3" s="1"/>
  <c r="N10" i="3" a="1"/>
  <c r="N10" i="3" s="1"/>
  <c r="O10" i="3" a="1"/>
  <c r="O10" i="3" s="1"/>
  <c r="O4" i="3" a="1"/>
  <c r="O4" i="3" s="1"/>
  <c r="N4" i="3" a="1"/>
  <c r="N4" i="3" s="1"/>
  <c r="M4" i="3" a="1"/>
  <c r="M4" i="3" s="1"/>
  <c r="J5" i="3" a="1"/>
  <c r="J5" i="3" s="1"/>
  <c r="K5" i="3" a="1"/>
  <c r="K5" i="3" s="1"/>
  <c r="L5" i="3" a="1"/>
  <c r="L5" i="3" s="1"/>
  <c r="J6" i="3" a="1"/>
  <c r="J6" i="3" s="1"/>
  <c r="K6" i="3" a="1"/>
  <c r="K6" i="3" s="1"/>
  <c r="L6" i="3" a="1"/>
  <c r="L6" i="3" s="1"/>
  <c r="J7" i="3" a="1"/>
  <c r="J7" i="3" s="1"/>
  <c r="K7" i="3" a="1"/>
  <c r="K7" i="3" s="1"/>
  <c r="L7" i="3" a="1"/>
  <c r="L7" i="3" s="1"/>
  <c r="J8" i="3" a="1"/>
  <c r="J8" i="3" s="1"/>
  <c r="K8" i="3" a="1"/>
  <c r="K8" i="3" s="1"/>
  <c r="L8" i="3" a="1"/>
  <c r="L8" i="3" s="1"/>
  <c r="J9" i="3" a="1"/>
  <c r="J9" i="3" s="1"/>
  <c r="K9" i="3" a="1"/>
  <c r="K9" i="3" s="1"/>
  <c r="L9" i="3" a="1"/>
  <c r="L9" i="3" s="1"/>
  <c r="J10" i="3" a="1"/>
  <c r="J10" i="3" s="1"/>
  <c r="K10" i="3" a="1"/>
  <c r="K10" i="3" s="1"/>
  <c r="L10" i="3" a="1"/>
  <c r="L10" i="3" s="1"/>
  <c r="L4" i="3" a="1"/>
  <c r="L4" i="3" s="1"/>
  <c r="K4" i="3" a="1"/>
  <c r="K4" i="3" s="1"/>
  <c r="J4" i="3" a="1"/>
  <c r="J4" i="3" s="1"/>
  <c r="E10" i="3"/>
  <c r="G5" i="3" a="1"/>
  <c r="G5" i="3" s="1"/>
  <c r="G6" i="3" a="1"/>
  <c r="G6" i="3" s="1"/>
  <c r="G7" i="3" a="1"/>
  <c r="G7" i="3" s="1"/>
  <c r="G8" i="3" a="1"/>
  <c r="G8" i="3" s="1"/>
  <c r="G9" i="3" a="1"/>
  <c r="G9" i="3" s="1"/>
  <c r="G10" i="3" a="1"/>
  <c r="G10" i="3" s="1"/>
  <c r="G4" i="3" a="1"/>
  <c r="G4" i="3" s="1"/>
  <c r="H5" i="3" a="1"/>
  <c r="H5" i="3" s="1"/>
  <c r="I5" i="3" a="1"/>
  <c r="I5" i="3" s="1"/>
  <c r="H6" i="3" a="1"/>
  <c r="H6" i="3" s="1"/>
  <c r="I6" i="3" a="1"/>
  <c r="I6" i="3" s="1"/>
  <c r="H7" i="3" a="1"/>
  <c r="H7" i="3" s="1"/>
  <c r="I7" i="3" a="1"/>
  <c r="I7" i="3" s="1"/>
  <c r="H8" i="3" a="1"/>
  <c r="H8" i="3" s="1"/>
  <c r="I8" i="3" a="1"/>
  <c r="I8" i="3" s="1"/>
  <c r="H9" i="3" a="1"/>
  <c r="H9" i="3" s="1"/>
  <c r="I9" i="3" a="1"/>
  <c r="I9" i="3" s="1"/>
  <c r="H10" i="3" a="1"/>
  <c r="H10" i="3" s="1"/>
  <c r="I10" i="3" a="1"/>
  <c r="I10" i="3" s="1"/>
  <c r="I4" i="3" a="1"/>
  <c r="I4" i="3" s="1"/>
  <c r="H4" i="3" a="1"/>
  <c r="H4" i="3" s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5" i="1" l="1"/>
  <c r="D6" i="1"/>
  <c r="D7" i="1"/>
  <c r="D8" i="1"/>
  <c r="D9" i="1"/>
  <c r="D10" i="1"/>
  <c r="D11" i="1"/>
  <c r="D12" i="1"/>
  <c r="D13" i="1"/>
  <c r="D14" i="1"/>
  <c r="D15" i="1"/>
  <c r="D4" i="1"/>
  <c r="E5" i="3"/>
  <c r="E6" i="3"/>
  <c r="E7" i="3"/>
  <c r="E8" i="3"/>
  <c r="E9" i="3"/>
  <c r="E4" i="3"/>
  <c r="F6" i="3"/>
  <c r="F7" i="3" l="1"/>
  <c r="F8" i="3"/>
  <c r="F9" i="3"/>
  <c r="F10" i="3"/>
  <c r="F5" i="3"/>
  <c r="F4" i="3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</futureMetadata>
  <cellMetadata count="1">
    <bk>
      <rc t="1" v="0"/>
    </bk>
  </cellMetadata>
  <valueMetadata count="22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</valueMetadata>
</metadata>
</file>

<file path=xl/sharedStrings.xml><?xml version="1.0" encoding="utf-8"?>
<sst xmlns="http://schemas.openxmlformats.org/spreadsheetml/2006/main" count="675" uniqueCount="191">
  <si>
    <t>#</t>
  </si>
  <si>
    <t>Jméno</t>
  </si>
  <si>
    <t>klub</t>
  </si>
  <si>
    <t>Z</t>
  </si>
  <si>
    <t>V</t>
  </si>
  <si>
    <t>R</t>
  </si>
  <si>
    <t>P</t>
  </si>
  <si>
    <t>BS</t>
  </si>
  <si>
    <t>B</t>
  </si>
  <si>
    <t>Kat</t>
  </si>
  <si>
    <t>OPEN</t>
  </si>
  <si>
    <t>GP</t>
  </si>
  <si>
    <t>1.</t>
  </si>
  <si>
    <t>Body</t>
  </si>
  <si>
    <t>2.</t>
  </si>
  <si>
    <t>3.</t>
  </si>
  <si>
    <t>hráčů</t>
  </si>
  <si>
    <t>GUNNERS BŘECLAV</t>
  </si>
  <si>
    <t>ŠPRTI MUTĚNICE</t>
  </si>
  <si>
    <t>TJ SOKOL STŘELICE</t>
  </si>
  <si>
    <t>BHC MORAVSKÝ KRUMLOV</t>
  </si>
  <si>
    <t>KSH SEVER ZÁBŘEH</t>
  </si>
  <si>
    <t>LIONS ILAVA</t>
  </si>
  <si>
    <t>VSETÍN JOKERS</t>
  </si>
  <si>
    <t>SHL ŠTERNBERK</t>
  </si>
  <si>
    <t>Jan POŠTULKA</t>
  </si>
  <si>
    <t>Erik STOHANZL</t>
  </si>
  <si>
    <t>Jan Gabriel Hajduch</t>
  </si>
  <si>
    <t>Marek ŠVÉDA</t>
  </si>
  <si>
    <t>Peter VALAŠÍK</t>
  </si>
  <si>
    <t>Patrik TIRPÁK</t>
  </si>
  <si>
    <t>Petr ŠVÉDA</t>
  </si>
  <si>
    <t>Tomáš LÖSSEL</t>
  </si>
  <si>
    <t>Adéla POŠTULKOVÁ</t>
  </si>
  <si>
    <t>Lukáš MANINA</t>
  </si>
  <si>
    <t>Radim ONDRA</t>
  </si>
  <si>
    <t>Josef GÁBA</t>
  </si>
  <si>
    <t>Jakub ŘEHOŘ</t>
  </si>
  <si>
    <t>Josef ŠÍBL</t>
  </si>
  <si>
    <t>Jan ČERNÝ</t>
  </si>
  <si>
    <t>Adriana NĚMCOVÁ</t>
  </si>
  <si>
    <t>David PELIKÁN</t>
  </si>
  <si>
    <t>Lukáš GAJDOŠ</t>
  </si>
  <si>
    <t>Tomáš SÝKORA</t>
  </si>
  <si>
    <t>Josef KRŠAK</t>
  </si>
  <si>
    <t>Radek MARKOVIČ</t>
  </si>
  <si>
    <t>Pavel KŮŘIL</t>
  </si>
  <si>
    <t>ŽÁCI</t>
  </si>
  <si>
    <t>40+</t>
  </si>
  <si>
    <t>ŽENY</t>
  </si>
  <si>
    <t>Gunners Břeclav</t>
  </si>
  <si>
    <t>TJ Sokol Střelice</t>
  </si>
  <si>
    <t>Šprti Mutěnice</t>
  </si>
  <si>
    <t>Lions Ilava</t>
  </si>
  <si>
    <t>BHC Moravský Krumlov</t>
  </si>
  <si>
    <t>Vsetín Jokers</t>
  </si>
  <si>
    <t>KSH Sever Zábřeh</t>
  </si>
  <si>
    <t>26:V</t>
  </si>
  <si>
    <t>15:V</t>
  </si>
  <si>
    <t>2:P</t>
  </si>
  <si>
    <t>21:V</t>
  </si>
  <si>
    <t>4:V</t>
  </si>
  <si>
    <t>5:V</t>
  </si>
  <si>
    <t>7:V</t>
  </si>
  <si>
    <t>35:V</t>
  </si>
  <si>
    <t>1:V</t>
  </si>
  <si>
    <t>5:P</t>
  </si>
  <si>
    <t>11:V</t>
  </si>
  <si>
    <t>3:V</t>
  </si>
  <si>
    <t>8:V</t>
  </si>
  <si>
    <t>9:V</t>
  </si>
  <si>
    <t>13:V</t>
  </si>
  <si>
    <t>5:R</t>
  </si>
  <si>
    <t>17:V</t>
  </si>
  <si>
    <t>28:V</t>
  </si>
  <si>
    <t>11:R</t>
  </si>
  <si>
    <t>1:P</t>
  </si>
  <si>
    <t>12:V</t>
  </si>
  <si>
    <t>34:V</t>
  </si>
  <si>
    <t>30:V</t>
  </si>
  <si>
    <t>16:V</t>
  </si>
  <si>
    <t>2:V</t>
  </si>
  <si>
    <t>3:R</t>
  </si>
  <si>
    <t>4:P</t>
  </si>
  <si>
    <t>19:R</t>
  </si>
  <si>
    <t>22:V</t>
  </si>
  <si>
    <t>10:R</t>
  </si>
  <si>
    <t>7:R</t>
  </si>
  <si>
    <t>8:P</t>
  </si>
  <si>
    <t>18:V</t>
  </si>
  <si>
    <t>31:R</t>
  </si>
  <si>
    <t>12:R</t>
  </si>
  <si>
    <t>32:V</t>
  </si>
  <si>
    <t>6:R</t>
  </si>
  <si>
    <t>10:V</t>
  </si>
  <si>
    <t>33:R</t>
  </si>
  <si>
    <t>31:V</t>
  </si>
  <si>
    <t>29:V</t>
  </si>
  <si>
    <t>3:P</t>
  </si>
  <si>
    <t>6:V</t>
  </si>
  <si>
    <t>15:R</t>
  </si>
  <si>
    <t>10:P</t>
  </si>
  <si>
    <t>25:V</t>
  </si>
  <si>
    <t>30:R</t>
  </si>
  <si>
    <t>7:P</t>
  </si>
  <si>
    <t>22:R</t>
  </si>
  <si>
    <t>33:V</t>
  </si>
  <si>
    <t>24:V</t>
  </si>
  <si>
    <t>27:V</t>
  </si>
  <si>
    <t>14:R</t>
  </si>
  <si>
    <t>20:V</t>
  </si>
  <si>
    <t>15:P</t>
  </si>
  <si>
    <t>24:R</t>
  </si>
  <si>
    <t>19:V</t>
  </si>
  <si>
    <t>23:V</t>
  </si>
  <si>
    <t>18:R</t>
  </si>
  <si>
    <t>29:P</t>
  </si>
  <si>
    <t>17:P</t>
  </si>
  <si>
    <t>9:R</t>
  </si>
  <si>
    <t>6:P</t>
  </si>
  <si>
    <t>9:P</t>
  </si>
  <si>
    <t>14:P</t>
  </si>
  <si>
    <t>25:R</t>
  </si>
  <si>
    <t>14:V</t>
  </si>
  <si>
    <t>28:P</t>
  </si>
  <si>
    <t>20:R</t>
  </si>
  <si>
    <t>32:P</t>
  </si>
  <si>
    <t>13:P</t>
  </si>
  <si>
    <t>18:P</t>
  </si>
  <si>
    <t>32:R</t>
  </si>
  <si>
    <t>12:P</t>
  </si>
  <si>
    <t>23:P</t>
  </si>
  <si>
    <t>36:V</t>
  </si>
  <si>
    <t>20:P</t>
  </si>
  <si>
    <t>26:R</t>
  </si>
  <si>
    <t>21:P</t>
  </si>
  <si>
    <t>16:P</t>
  </si>
  <si>
    <t>11:P</t>
  </si>
  <si>
    <t>25:P</t>
  </si>
  <si>
    <t>30:P</t>
  </si>
  <si>
    <t>24:P</t>
  </si>
  <si>
    <t>22:P</t>
  </si>
  <si>
    <t>27:P</t>
  </si>
  <si>
    <t>19:P</t>
  </si>
  <si>
    <t>26:P</t>
  </si>
  <si>
    <t>8:R</t>
  </si>
  <si>
    <t>35:P</t>
  </si>
  <si>
    <t>36:P</t>
  </si>
  <si>
    <t>31:P</t>
  </si>
  <si>
    <t>&lt;img src="https://sprtec.net/wp-content/uploads/2025/03/cssh-logo-cirkle.png" alt="" width="30" class="alignnone size-medium wp-image-1618" /&gt;</t>
  </si>
  <si>
    <t>&lt;img src="https://sprtec.net/wp-content/uploads/2025/03/LOGO-BHC-MK.jpg" alt="" width="30" class="alignnone size-medium wp-image-1618" /&gt;</t>
  </si>
  <si>
    <t>&lt;img src="https://sprtec.net/wp-content/uploads/2025/03/Illava-clear.png" alt="" width="30" class="alignnone size-medium wp-image-1618" /&gt;</t>
  </si>
  <si>
    <t>&lt;img src="https://sprtec.net/wp-content/uploads/2025/03/logo_Gunners_male-300x201-128x86-1.png" alt="" width="30" class="alignnone size-medium wp-image-1618" /&gt;</t>
  </si>
  <si>
    <t>&lt;img src="https://sprtec.net/wp-content/uploads/2024/01/unnamed.png" alt="" width="30" class="alignnone size-medium wp-image-1618" /&gt;</t>
  </si>
  <si>
    <t>&lt;img src="https://sprtec.net/wp-content/uploads/2024/01/LOGO-2018clear.png" alt="" width="30" class="alignnone size-medium wp-image-1618" /&gt;</t>
  </si>
  <si>
    <t>&lt;img src="https://sprtec.net/wp-content/uploads/2024/01/logo250.png" alt="" width="30" class="alignnone size-medium wp-image-1618" /&gt;</t>
  </si>
  <si>
    <t>&lt;img src="https://sprtec.net/wp-content/uploads/2024/01/KSH.png" alt="" width="30" class="alignnone size-medium wp-image-1618" /&gt;</t>
  </si>
  <si>
    <t>&lt;img src="https://sprtec.net/wp-content/uploads/2025/03/logo-sternberk.png" alt="" width="30" class="alignnone size-medium wp-image-1618" /&gt;</t>
  </si>
  <si>
    <t>Martin BLAHETEK Michálek</t>
  </si>
  <si>
    <t>Alex RUSNOK</t>
  </si>
  <si>
    <t>Jaroslav LAŠTOVICA</t>
  </si>
  <si>
    <t>Lukáš MICHÁLEK</t>
  </si>
  <si>
    <t>Karel LAŠTOVICA</t>
  </si>
  <si>
    <t>Dominik HEJNÝ</t>
  </si>
  <si>
    <t>Jaroslav ČECH</t>
  </si>
  <si>
    <t>Jan MALÍK</t>
  </si>
  <si>
    <t>Miroslav KRŠAK</t>
  </si>
  <si>
    <t>Daniel Sotchi</t>
  </si>
  <si>
    <t>Jana KRŠAKOVÁ</t>
  </si>
  <si>
    <t>Martin POŠTULKA</t>
  </si>
  <si>
    <t>Adéla Hubalíková</t>
  </si>
  <si>
    <t>Tomi Slovák</t>
  </si>
  <si>
    <t>Tomáš KOMÁREK</t>
  </si>
  <si>
    <t>Jakub KRŠAK</t>
  </si>
  <si>
    <t>Peter Záhumenský</t>
  </si>
  <si>
    <t>39:V</t>
  </si>
  <si>
    <t>38:V</t>
  </si>
  <si>
    <t>2:R</t>
  </si>
  <si>
    <t>34:R</t>
  </si>
  <si>
    <t>37:V</t>
  </si>
  <si>
    <t>21:R</t>
  </si>
  <si>
    <t>27:R</t>
  </si>
  <si>
    <t>35:R</t>
  </si>
  <si>
    <t>0:V</t>
  </si>
  <si>
    <t>37:R</t>
  </si>
  <si>
    <t>33:P</t>
  </si>
  <si>
    <t>39:R</t>
  </si>
  <si>
    <t>38:R</t>
  </si>
  <si>
    <t>23:R</t>
  </si>
  <si>
    <t>39:P</t>
  </si>
  <si>
    <t>36:R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</si>
</sst>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charset val="238"/>
      <scheme val="minor"/>
    </font>
    <font>
      <sz val="12"/>
      <color theme="1"/>
      <name val="Aptos Narrow"/>
      <family val="2"/>
      <charset val="238"/>
      <scheme val="minor"/>
    </font>
    <font>
      <sz val="14"/>
      <color theme="1"/>
      <name val="Aptos Narrow"/>
      <family val="2"/>
      <charset val="238"/>
      <scheme val="minor"/>
    </font>
    <font>
      <b/>
      <sz val="14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2"/>
      <color theme="1"/>
      <name val="Aptos Narrow"/>
      <family val="2"/>
      <scheme val="minor"/>
    </font>
    <font>
      <sz val="8"/>
      <color theme="1"/>
      <name val="Aptos Narrow"/>
      <family val="2"/>
      <charset val="238"/>
      <scheme val="minor"/>
    </font>
    <font>
      <sz val="14"/>
      <color theme="1"/>
      <name val="Aptos Narrow"/>
      <family val="2"/>
      <scheme val="minor"/>
    </font>
    <font>
      <sz val="14"/>
      <color theme="0" tint="-4.9989318521683403E-2"/>
      <name val="Aptos Narrow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1" tint="0.34998626667073579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/>
      <top style="medium">
        <color indexed="64"/>
      </top>
      <bottom/>
      <diagonal/>
    </border>
    <border>
      <left/>
      <right style="dotted">
        <color auto="1"/>
      </right>
      <top style="medium">
        <color indexed="64"/>
      </top>
      <bottom/>
      <diagonal/>
    </border>
    <border>
      <left style="dotted">
        <color auto="1"/>
      </left>
      <right/>
      <top/>
      <bottom style="medium">
        <color indexed="64"/>
      </bottom>
      <diagonal/>
    </border>
    <border>
      <left/>
      <right style="dotted">
        <color auto="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22/10/relationships/richValueRel" Target="richData/richValueRel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2">
  <rv s="0">
    <v>0</v>
    <v>5</v>
  </rv>
  <rv s="0">
    <v>1</v>
    <v>4</v>
  </rv>
  <rv s="0">
    <v>2</v>
    <v>4</v>
  </rv>
  <rv s="0">
    <v>3</v>
    <v>4</v>
  </rv>
  <rv s="0">
    <v>4</v>
    <v>4</v>
  </rv>
  <rv s="0">
    <v>5</v>
    <v>4</v>
  </rv>
  <rv s="0">
    <v>6</v>
    <v>4</v>
  </rv>
  <rv s="0">
    <v>7</v>
    <v>4</v>
  </rv>
  <rv s="0">
    <v>8</v>
    <v>5</v>
  </rv>
  <rv s="0">
    <v>9</v>
    <v>5</v>
  </rv>
  <rv s="0">
    <v>1</v>
    <v>5</v>
  </rv>
  <rv s="0">
    <v>2</v>
    <v>5</v>
  </rv>
  <rv s="0">
    <v>4</v>
    <v>5</v>
  </rv>
  <rv s="0">
    <v>3</v>
    <v>5</v>
  </rv>
  <rv s="0">
    <v>6</v>
    <v>5</v>
  </rv>
  <rv s="0">
    <v>5</v>
    <v>5</v>
  </rv>
  <rv s="0">
    <v>7</v>
    <v>5</v>
  </rv>
  <rv s="0">
    <v>10</v>
    <v>5</v>
  </rv>
  <rv s="0">
    <v>11</v>
    <v>5</v>
  </rv>
  <rv s="0">
    <v>12</v>
    <v>5</v>
  </rv>
  <rv s="0">
    <v>13</v>
    <v>5</v>
  </rv>
  <rv s="0">
    <v>14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</richValueRel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CC7EF-7244-4E4F-81A6-216BB58DB5A2}">
  <sheetPr codeName="List1">
    <pageSetUpPr fitToPage="1"/>
  </sheetPr>
  <dimension ref="B1:P54"/>
  <sheetViews>
    <sheetView showGridLines="0" tabSelected="1" zoomScale="85" zoomScaleNormal="85" workbookViewId="0">
      <selection activeCell="G21" sqref="G21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4" width="9.21875" style="1"/>
    <col min="15" max="15" width="9.21875" style="42"/>
    <col min="16" max="16" width="9.21875" style="1"/>
    <col min="17" max="17" width="17.77734375" style="1" bestFit="1" customWidth="1"/>
    <col min="18" max="16384" width="9.21875" style="1"/>
  </cols>
  <sheetData>
    <row r="1" spans="2:16" ht="21.6" customHeight="1" thickBot="1" x14ac:dyDescent="0.35"/>
    <row r="2" spans="2:16" ht="63.6" customHeight="1" thickBot="1" x14ac:dyDescent="0.35">
      <c r="B2" s="46" t="e" vm="1">
        <v>#VALUE!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8"/>
    </row>
    <row r="3" spans="2:16" ht="25.8" customHeight="1" thickBot="1" x14ac:dyDescent="0.35">
      <c r="B3" s="22" t="s">
        <v>0</v>
      </c>
      <c r="C3" s="23" t="s">
        <v>1</v>
      </c>
      <c r="D3" s="45" t="s">
        <v>2</v>
      </c>
      <c r="E3" s="45"/>
      <c r="F3" s="23" t="s">
        <v>9</v>
      </c>
      <c r="G3" s="23" t="s">
        <v>3</v>
      </c>
      <c r="H3" s="23" t="s">
        <v>4</v>
      </c>
      <c r="I3" s="23" t="s">
        <v>5</v>
      </c>
      <c r="J3" s="23" t="s">
        <v>6</v>
      </c>
      <c r="K3" s="23" t="s">
        <v>7</v>
      </c>
      <c r="L3" s="23" t="s">
        <v>8</v>
      </c>
      <c r="M3" s="24" t="s">
        <v>11</v>
      </c>
    </row>
    <row r="4" spans="2:16" ht="21.9" customHeight="1" x14ac:dyDescent="0.3">
      <c r="B4" s="15">
        <v>1</v>
      </c>
      <c r="C4" s="4" t="s">
        <v>26</v>
      </c>
      <c r="D4" s="16" t="e" vm="2">
        <f>_xlfn.XLOOKUP(E4,Kluby!$D$4:$D$24,Kluby!$C$4:$C$24)</f>
        <v>#VALUE!</v>
      </c>
      <c r="E4" s="16" t="s">
        <v>50</v>
      </c>
      <c r="F4" s="16" t="s">
        <v>10</v>
      </c>
      <c r="G4" s="16">
        <v>7</v>
      </c>
      <c r="H4" s="16">
        <f>_xlfn.XLOOKUP($C4,Křížová!$C$4:$C$150,Křížová!$U$4:$U$150)</f>
        <v>6</v>
      </c>
      <c r="I4" s="16">
        <f>_xlfn.XLOOKUP($C4,Křížová!$C$4:$C$150,Křížová!$V$4:$V$150)</f>
        <v>0</v>
      </c>
      <c r="J4" s="16">
        <f>_xlfn.XLOOKUP($C4,Křížová!$C$4:$C$150,Křížová!$W$4:$W$150)</f>
        <v>1</v>
      </c>
      <c r="K4" s="16">
        <v>26</v>
      </c>
      <c r="L4" s="4">
        <v>6</v>
      </c>
      <c r="M4" s="17">
        <v>50</v>
      </c>
      <c r="O4" s="43" t="str">
        <f>_xlfn.XLOOKUP(E4,'Databáze klubů'!B:B,'Databáze klubů'!C:C)</f>
        <v>&lt;img src="https://sprtec.net/wp-content/uploads/2025/03/logo_Gunners_male-300x201-128x86-1.png" alt="" width="30" class="alignnone size-medium wp-image-1618" /&gt;</v>
      </c>
    </row>
    <row r="5" spans="2:16" ht="21.9" customHeight="1" x14ac:dyDescent="0.3">
      <c r="B5" s="18">
        <v>2</v>
      </c>
      <c r="C5" s="25" t="s">
        <v>158</v>
      </c>
      <c r="D5" s="1" t="e" vm="3">
        <f>_xlfn.XLOOKUP(E5,Kluby!$D$4:$D$24,Kluby!$C$4:$C$24)</f>
        <v>#VALUE!</v>
      </c>
      <c r="E5" s="1" t="s">
        <v>54</v>
      </c>
      <c r="F5" s="1" t="s">
        <v>48</v>
      </c>
      <c r="G5" s="1">
        <v>7</v>
      </c>
      <c r="H5" s="1">
        <f>_xlfn.XLOOKUP($C5,Křížová!$C$4:$C$150,Křížová!$U$4:$U$150)</f>
        <v>5</v>
      </c>
      <c r="I5" s="1">
        <f>_xlfn.XLOOKUP($C5,Křížová!$C$4:$C$150,Křížová!$V$4:$V$150)</f>
        <v>1</v>
      </c>
      <c r="J5" s="1">
        <f>_xlfn.XLOOKUP($C5,Křížová!$C$4:$C$150,Křížová!$W$4:$W$150)</f>
        <v>1</v>
      </c>
      <c r="K5" s="1">
        <v>33</v>
      </c>
      <c r="L5" s="25">
        <v>5.5</v>
      </c>
      <c r="M5" s="14">
        <v>48.95</v>
      </c>
      <c r="O5" s="43" t="str">
        <f>_xlfn.XLOOKUP(E5,'Databáze klubů'!B:B,'Databáze klubů'!C:C)</f>
        <v>&lt;img src="https://sprtec.net/wp-content/uploads/2025/03/LOGO-BHC-MK.jpg" alt="" width="30" class="alignnone size-medium wp-image-1618" /&gt;</v>
      </c>
    </row>
    <row r="6" spans="2:16" ht="21.9" customHeight="1" x14ac:dyDescent="0.3">
      <c r="B6" s="18">
        <v>3</v>
      </c>
      <c r="C6" s="25" t="s">
        <v>32</v>
      </c>
      <c r="D6" s="1" t="e" vm="3">
        <f>_xlfn.XLOOKUP(E6,Kluby!$D$4:$D$24,Kluby!$C$4:$C$24)</f>
        <v>#VALUE!</v>
      </c>
      <c r="E6" s="1" t="s">
        <v>54</v>
      </c>
      <c r="F6" s="1" t="s">
        <v>47</v>
      </c>
      <c r="G6" s="1">
        <v>7</v>
      </c>
      <c r="H6" s="1">
        <f>_xlfn.XLOOKUP($C6,Křížová!$C$4:$C$150,Křížová!$U$4:$U$150)</f>
        <v>5</v>
      </c>
      <c r="I6" s="1">
        <f>_xlfn.XLOOKUP($C6,Křížová!$C$4:$C$150,Křížová!$V$4:$V$150)</f>
        <v>1</v>
      </c>
      <c r="J6" s="1">
        <f>_xlfn.XLOOKUP($C6,Křížová!$C$4:$C$150,Křížová!$W$4:$W$150)</f>
        <v>1</v>
      </c>
      <c r="K6" s="1">
        <v>26.5</v>
      </c>
      <c r="L6" s="25">
        <v>5.5</v>
      </c>
      <c r="M6" s="14">
        <v>47.89</v>
      </c>
      <c r="O6" s="43" t="str">
        <f>_xlfn.XLOOKUP(E6,'Databáze klubů'!B:B,'Databáze klubů'!C:C)</f>
        <v>&lt;img src="https://sprtec.net/wp-content/uploads/2025/03/LOGO-BHC-MK.jpg" alt="" width="30" class="alignnone size-medium wp-image-1618" /&gt;</v>
      </c>
      <c r="P6" s="2"/>
    </row>
    <row r="7" spans="2:16" ht="21.6" customHeight="1" x14ac:dyDescent="0.3">
      <c r="B7" s="18">
        <v>4</v>
      </c>
      <c r="C7" s="25" t="s">
        <v>159</v>
      </c>
      <c r="D7" s="1" t="e" vm="2">
        <f>_xlfn.XLOOKUP(E7,Kluby!$D$4:$D$24,Kluby!$C$4:$C$24)</f>
        <v>#VALUE!</v>
      </c>
      <c r="E7" s="1" t="s">
        <v>50</v>
      </c>
      <c r="F7" s="1" t="s">
        <v>47</v>
      </c>
      <c r="G7" s="1">
        <v>7</v>
      </c>
      <c r="H7" s="1">
        <f>_xlfn.XLOOKUP($C7,Křížová!$C$4:$C$150,Křížová!$U$4:$U$150)</f>
        <v>5</v>
      </c>
      <c r="I7" s="1">
        <f>_xlfn.XLOOKUP($C7,Křížová!$C$4:$C$150,Křížová!$V$4:$V$150)</f>
        <v>0</v>
      </c>
      <c r="J7" s="1">
        <f>_xlfn.XLOOKUP($C7,Křížová!$C$4:$C$150,Křížová!$W$4:$W$150)</f>
        <v>2</v>
      </c>
      <c r="K7" s="1">
        <v>27.5</v>
      </c>
      <c r="L7" s="25">
        <v>5</v>
      </c>
      <c r="M7" s="14">
        <v>46.84</v>
      </c>
      <c r="O7" s="43" t="str">
        <f>_xlfn.XLOOKUP(E7,'Databáze klubů'!B:B,'Databáze klubů'!C:C)</f>
        <v>&lt;img src="https://sprtec.net/wp-content/uploads/2025/03/logo_Gunners_male-300x201-128x86-1.png" alt="" width="30" class="alignnone size-medium wp-image-1618" /&gt;</v>
      </c>
    </row>
    <row r="8" spans="2:16" ht="21.6" customHeight="1" x14ac:dyDescent="0.3">
      <c r="B8" s="18">
        <v>5</v>
      </c>
      <c r="C8" s="25" t="s">
        <v>25</v>
      </c>
      <c r="D8" s="1" t="e" vm="4">
        <f>_xlfn.XLOOKUP(E8,Kluby!$D$4:$D$24,Kluby!$C$4:$C$24)</f>
        <v>#VALUE!</v>
      </c>
      <c r="E8" s="1" t="s">
        <v>51</v>
      </c>
      <c r="F8" s="1" t="s">
        <v>10</v>
      </c>
      <c r="G8" s="1">
        <v>7</v>
      </c>
      <c r="H8" s="1">
        <f>_xlfn.XLOOKUP($C8,Křížová!$C$4:$C$150,Křížová!$U$4:$U$150)</f>
        <v>4</v>
      </c>
      <c r="I8" s="1">
        <f>_xlfn.XLOOKUP($C8,Křížová!$C$4:$C$150,Křížová!$V$4:$V$150)</f>
        <v>2</v>
      </c>
      <c r="J8" s="1">
        <f>_xlfn.XLOOKUP($C8,Křížová!$C$4:$C$150,Křížová!$W$4:$W$150)</f>
        <v>1</v>
      </c>
      <c r="K8" s="1">
        <v>24.5</v>
      </c>
      <c r="L8" s="25">
        <v>5</v>
      </c>
      <c r="M8" s="14">
        <v>45.79</v>
      </c>
      <c r="O8" s="43" t="str">
        <f>_xlfn.XLOOKUP(E8,'Databáze klubů'!B:B,'Databáze klubů'!C:C)</f>
        <v>&lt;img src="https://sprtec.net/wp-content/uploads/2024/01/LOGO-2018clear.png" alt="" width="30" class="alignnone size-medium wp-image-1618" /&gt;</v>
      </c>
    </row>
    <row r="9" spans="2:16" ht="21.6" customHeight="1" x14ac:dyDescent="0.3">
      <c r="B9" s="18">
        <v>6</v>
      </c>
      <c r="C9" s="25" t="s">
        <v>160</v>
      </c>
      <c r="D9" s="1" t="e" vm="5">
        <f>_xlfn.XLOOKUP(E9,Kluby!$D$4:$D$24,Kluby!$C$4:$C$24)</f>
        <v>#VALUE!</v>
      </c>
      <c r="E9" s="1" t="s">
        <v>55</v>
      </c>
      <c r="F9" s="1" t="s">
        <v>48</v>
      </c>
      <c r="G9" s="1">
        <v>7</v>
      </c>
      <c r="H9" s="1">
        <f>_xlfn.XLOOKUP($C9,Křížová!$C$4:$C$150,Křížová!$U$4:$U$150)</f>
        <v>4</v>
      </c>
      <c r="I9" s="1">
        <f>_xlfn.XLOOKUP($C9,Křížová!$C$4:$C$150,Křížová!$V$4:$V$150)</f>
        <v>1</v>
      </c>
      <c r="J9" s="1">
        <f>_xlfn.XLOOKUP($C9,Křížová!$C$4:$C$150,Křížová!$W$4:$W$150)</f>
        <v>2</v>
      </c>
      <c r="K9" s="1">
        <v>31.5</v>
      </c>
      <c r="L9" s="25">
        <v>4.5</v>
      </c>
      <c r="M9" s="14">
        <v>44.74</v>
      </c>
      <c r="O9" s="43" t="str">
        <f>_xlfn.XLOOKUP(E9,'Databáze klubů'!B:B,'Databáze klubů'!C:C)</f>
        <v>&lt;img src="https://sprtec.net/wp-content/uploads/2024/01/logo250.png" alt="" width="30" class="alignnone size-medium wp-image-1618" /&gt;</v>
      </c>
    </row>
    <row r="10" spans="2:16" ht="21.6" customHeight="1" x14ac:dyDescent="0.3">
      <c r="B10" s="18">
        <v>7</v>
      </c>
      <c r="C10" s="25" t="s">
        <v>37</v>
      </c>
      <c r="D10" s="1" t="e" vm="2">
        <f>_xlfn.XLOOKUP(E10,Kluby!$D$4:$D$24,Kluby!$C$4:$C$24)</f>
        <v>#VALUE!</v>
      </c>
      <c r="E10" s="1" t="s">
        <v>50</v>
      </c>
      <c r="F10" s="1" t="s">
        <v>10</v>
      </c>
      <c r="G10" s="1">
        <v>7</v>
      </c>
      <c r="H10" s="1">
        <f>_xlfn.XLOOKUP($C10,Křížová!$C$4:$C$150,Křížová!$U$4:$U$150)</f>
        <v>4</v>
      </c>
      <c r="I10" s="1">
        <f>_xlfn.XLOOKUP($C10,Křížová!$C$4:$C$150,Křížová!$V$4:$V$150)</f>
        <v>1</v>
      </c>
      <c r="J10" s="1">
        <f>_xlfn.XLOOKUP($C10,Křížová!$C$4:$C$150,Křížová!$W$4:$W$150)</f>
        <v>2</v>
      </c>
      <c r="K10" s="1">
        <v>31</v>
      </c>
      <c r="L10" s="25">
        <v>4.5</v>
      </c>
      <c r="M10" s="14">
        <v>43.68</v>
      </c>
      <c r="O10" s="43" t="str">
        <f>_xlfn.XLOOKUP(E10,'Databáze klubů'!B:B,'Databáze klubů'!C:C)</f>
        <v>&lt;img src="https://sprtec.net/wp-content/uploads/2025/03/logo_Gunners_male-300x201-128x86-1.png" alt="" width="30" class="alignnone size-medium wp-image-1618" /&gt;</v>
      </c>
    </row>
    <row r="11" spans="2:16" ht="21.6" customHeight="1" x14ac:dyDescent="0.3">
      <c r="B11" s="18">
        <v>8</v>
      </c>
      <c r="C11" s="25" t="s">
        <v>161</v>
      </c>
      <c r="D11" s="1" t="e" vm="2">
        <f>_xlfn.XLOOKUP(E11,Kluby!$D$4:$D$24,Kluby!$C$4:$C$24)</f>
        <v>#VALUE!</v>
      </c>
      <c r="E11" s="1" t="s">
        <v>50</v>
      </c>
      <c r="F11" s="1" t="s">
        <v>10</v>
      </c>
      <c r="G11" s="1">
        <v>7</v>
      </c>
      <c r="H11" s="1">
        <f>_xlfn.XLOOKUP($C11,Křížová!$C$4:$C$150,Křížová!$U$4:$U$150)</f>
        <v>4</v>
      </c>
      <c r="I11" s="1">
        <f>_xlfn.XLOOKUP($C11,Křížová!$C$4:$C$150,Křížová!$V$4:$V$150)</f>
        <v>1</v>
      </c>
      <c r="J11" s="1">
        <f>_xlfn.XLOOKUP($C11,Křížová!$C$4:$C$150,Křížová!$W$4:$W$150)</f>
        <v>2</v>
      </c>
      <c r="K11" s="1">
        <v>28</v>
      </c>
      <c r="L11" s="25">
        <v>4.5</v>
      </c>
      <c r="M11" s="14">
        <v>42.63</v>
      </c>
      <c r="O11" s="43" t="str">
        <f>_xlfn.XLOOKUP(E11,'Databáze klubů'!B:B,'Databáze klubů'!C:C)</f>
        <v>&lt;img src="https://sprtec.net/wp-content/uploads/2025/03/logo_Gunners_male-300x201-128x86-1.png" alt="" width="30" class="alignnone size-medium wp-image-1618" /&gt;</v>
      </c>
    </row>
    <row r="12" spans="2:16" ht="21.6" customHeight="1" x14ac:dyDescent="0.3">
      <c r="B12" s="18">
        <v>9</v>
      </c>
      <c r="C12" s="25" t="s">
        <v>28</v>
      </c>
      <c r="D12" s="1" t="e" vm="6">
        <f>_xlfn.XLOOKUP(E12,Kluby!$D$4:$D$24,Kluby!$C$4:$C$24)</f>
        <v>#VALUE!</v>
      </c>
      <c r="E12" s="1" t="s">
        <v>52</v>
      </c>
      <c r="F12" s="1" t="s">
        <v>10</v>
      </c>
      <c r="G12" s="1">
        <v>7</v>
      </c>
      <c r="H12" s="1">
        <f>_xlfn.XLOOKUP($C12,Křížová!$C$4:$C$150,Křížová!$U$4:$U$150)</f>
        <v>4</v>
      </c>
      <c r="I12" s="1">
        <f>_xlfn.XLOOKUP($C12,Křížová!$C$4:$C$150,Křížová!$V$4:$V$150)</f>
        <v>1</v>
      </c>
      <c r="J12" s="1">
        <f>_xlfn.XLOOKUP($C12,Křížová!$C$4:$C$150,Křížová!$W$4:$W$150)</f>
        <v>2</v>
      </c>
      <c r="K12" s="1">
        <v>26.5</v>
      </c>
      <c r="L12" s="25">
        <v>4.5</v>
      </c>
      <c r="M12" s="14">
        <v>41.58</v>
      </c>
      <c r="O12" s="43" t="str">
        <f>_xlfn.XLOOKUP(E12,'Databáze klubů'!B:B,'Databáze klubů'!C:C)</f>
        <v>&lt;img src="https://sprtec.net/wp-content/uploads/2024/01/unnamed.png" alt="" width="30" class="alignnone size-medium wp-image-1618" /&gt;</v>
      </c>
    </row>
    <row r="13" spans="2:16" ht="21.6" customHeight="1" x14ac:dyDescent="0.3">
      <c r="B13" s="18">
        <v>10</v>
      </c>
      <c r="C13" s="25" t="s">
        <v>34</v>
      </c>
      <c r="D13" s="1" t="e" vm="5">
        <f>_xlfn.XLOOKUP(E13,Kluby!$D$4:$D$24,Kluby!$C$4:$C$24)</f>
        <v>#VALUE!</v>
      </c>
      <c r="E13" s="1" t="s">
        <v>55</v>
      </c>
      <c r="F13" s="1" t="s">
        <v>10</v>
      </c>
      <c r="G13" s="1">
        <v>7</v>
      </c>
      <c r="H13" s="1">
        <f>_xlfn.XLOOKUP($C13,Křížová!$C$4:$C$150,Křížová!$U$4:$U$150)</f>
        <v>3</v>
      </c>
      <c r="I13" s="1">
        <f>_xlfn.XLOOKUP($C13,Křížová!$C$4:$C$150,Křížová!$V$4:$V$150)</f>
        <v>3</v>
      </c>
      <c r="J13" s="1">
        <f>_xlfn.XLOOKUP($C13,Křížová!$C$4:$C$150,Křížová!$W$4:$W$150)</f>
        <v>1</v>
      </c>
      <c r="K13" s="1">
        <v>25</v>
      </c>
      <c r="L13" s="25">
        <v>4.5</v>
      </c>
      <c r="M13" s="14">
        <v>40.53</v>
      </c>
      <c r="O13" s="43" t="str">
        <f>_xlfn.XLOOKUP(E13,'Databáze klubů'!B:B,'Databáze klubů'!C:C)</f>
        <v>&lt;img src="https://sprtec.net/wp-content/uploads/2024/01/logo250.png" alt="" width="30" class="alignnone size-medium wp-image-1618" /&gt;</v>
      </c>
    </row>
    <row r="14" spans="2:16" ht="21.6" customHeight="1" x14ac:dyDescent="0.3">
      <c r="B14" s="18">
        <v>11</v>
      </c>
      <c r="C14" s="25" t="s">
        <v>42</v>
      </c>
      <c r="D14" s="1" t="e" vm="3">
        <f>_xlfn.XLOOKUP(E14,Kluby!$D$4:$D$24,Kluby!$C$4:$C$24)</f>
        <v>#VALUE!</v>
      </c>
      <c r="E14" s="1" t="s">
        <v>54</v>
      </c>
      <c r="F14" s="1" t="s">
        <v>47</v>
      </c>
      <c r="G14" s="1">
        <v>7</v>
      </c>
      <c r="H14" s="1">
        <f>_xlfn.XLOOKUP($C14,Křížová!$C$4:$C$150,Křížová!$U$4:$U$150)</f>
        <v>4</v>
      </c>
      <c r="I14" s="1">
        <f>_xlfn.XLOOKUP($C14,Křížová!$C$4:$C$150,Křížová!$V$4:$V$150)</f>
        <v>1</v>
      </c>
      <c r="J14" s="1">
        <f>_xlfn.XLOOKUP($C14,Křížová!$C$4:$C$150,Křížová!$W$4:$W$150)</f>
        <v>2</v>
      </c>
      <c r="K14" s="1">
        <v>24.5</v>
      </c>
      <c r="L14" s="25">
        <v>4.5</v>
      </c>
      <c r="M14" s="14">
        <v>39.47</v>
      </c>
      <c r="O14" s="43" t="str">
        <f>_xlfn.XLOOKUP(E14,'Databáze klubů'!B:B,'Databáze klubů'!C:C)</f>
        <v>&lt;img src="https://sprtec.net/wp-content/uploads/2025/03/LOGO-BHC-MK.jpg" alt="" width="30" class="alignnone size-medium wp-image-1618" /&gt;</v>
      </c>
    </row>
    <row r="15" spans="2:16" ht="21.6" customHeight="1" x14ac:dyDescent="0.3">
      <c r="B15" s="18">
        <v>12</v>
      </c>
      <c r="C15" s="25" t="s">
        <v>162</v>
      </c>
      <c r="D15" s="1" t="e" vm="5">
        <f>_xlfn.XLOOKUP(E15,Kluby!$D$4:$D$24,Kluby!$C$4:$C$24)</f>
        <v>#VALUE!</v>
      </c>
      <c r="E15" s="1" t="s">
        <v>55</v>
      </c>
      <c r="F15" s="1" t="s">
        <v>10</v>
      </c>
      <c r="G15" s="1">
        <v>7</v>
      </c>
      <c r="H15" s="1">
        <f>_xlfn.XLOOKUP($C15,Křížová!$C$4:$C$150,Křížová!$U$4:$U$150)</f>
        <v>3</v>
      </c>
      <c r="I15" s="1">
        <f>_xlfn.XLOOKUP($C15,Křížová!$C$4:$C$150,Křížová!$V$4:$V$150)</f>
        <v>2</v>
      </c>
      <c r="J15" s="1">
        <f>_xlfn.XLOOKUP($C15,Křížová!$C$4:$C$150,Křížová!$W$4:$W$150)</f>
        <v>2</v>
      </c>
      <c r="K15" s="1">
        <v>28.5</v>
      </c>
      <c r="L15" s="25">
        <v>4</v>
      </c>
      <c r="M15" s="14">
        <v>38.42</v>
      </c>
      <c r="O15" s="43" t="str">
        <f>_xlfn.XLOOKUP(E15,'Databáze klubů'!B:B,'Databáze klubů'!C:C)</f>
        <v>&lt;img src="https://sprtec.net/wp-content/uploads/2024/01/logo250.png" alt="" width="30" class="alignnone size-medium wp-image-1618" /&gt;</v>
      </c>
    </row>
    <row r="16" spans="2:16" ht="21.6" customHeight="1" x14ac:dyDescent="0.3">
      <c r="B16" s="18">
        <v>13</v>
      </c>
      <c r="C16" s="25" t="s">
        <v>39</v>
      </c>
      <c r="D16" s="1" t="e" vm="7">
        <f>_xlfn.XLOOKUP(E16,Kluby!$D$4:$D$24,Kluby!$C$4:$C$24)</f>
        <v>#VALUE!</v>
      </c>
      <c r="E16" s="1" t="s">
        <v>56</v>
      </c>
      <c r="F16" s="1" t="s">
        <v>48</v>
      </c>
      <c r="G16" s="1">
        <v>7</v>
      </c>
      <c r="H16" s="1">
        <f>_xlfn.XLOOKUP($C16,Křížová!$C$4:$C$150,Křížová!$U$4:$U$150)</f>
        <v>4</v>
      </c>
      <c r="I16" s="1">
        <f>_xlfn.XLOOKUP($C16,Křížová!$C$4:$C$150,Křížová!$V$4:$V$150)</f>
        <v>0</v>
      </c>
      <c r="J16" s="1">
        <f>_xlfn.XLOOKUP($C16,Křížová!$C$4:$C$150,Křížová!$W$4:$W$150)</f>
        <v>3</v>
      </c>
      <c r="K16" s="1">
        <v>27</v>
      </c>
      <c r="L16" s="25">
        <v>4</v>
      </c>
      <c r="M16" s="14">
        <v>37.369999999999997</v>
      </c>
      <c r="O16" s="43" t="str">
        <f>_xlfn.XLOOKUP(E16,'Databáze klubů'!B:B,'Databáze klubů'!C:C)</f>
        <v>&lt;img src="https://sprtec.net/wp-content/uploads/2024/01/KSH.png" alt="" width="30" class="alignnone size-medium wp-image-1618" /&gt;</v>
      </c>
    </row>
    <row r="17" spans="2:15" ht="21.6" customHeight="1" x14ac:dyDescent="0.3">
      <c r="B17" s="18">
        <v>14</v>
      </c>
      <c r="C17" s="25" t="s">
        <v>163</v>
      </c>
      <c r="D17" s="1" t="e" vm="7">
        <f>_xlfn.XLOOKUP(E17,Kluby!$D$4:$D$24,Kluby!$C$4:$C$24)</f>
        <v>#VALUE!</v>
      </c>
      <c r="E17" s="1" t="s">
        <v>56</v>
      </c>
      <c r="F17" s="1" t="s">
        <v>10</v>
      </c>
      <c r="G17" s="1">
        <v>7</v>
      </c>
      <c r="H17" s="1">
        <f>_xlfn.XLOOKUP($C17,Křížová!$C$4:$C$150,Křížová!$U$4:$U$150)</f>
        <v>3</v>
      </c>
      <c r="I17" s="1">
        <f>_xlfn.XLOOKUP($C17,Křížová!$C$4:$C$150,Křížová!$V$4:$V$150)</f>
        <v>2</v>
      </c>
      <c r="J17" s="1">
        <f>_xlfn.XLOOKUP($C17,Křížová!$C$4:$C$150,Křížová!$W$4:$W$150)</f>
        <v>2</v>
      </c>
      <c r="K17" s="1">
        <v>26.5</v>
      </c>
      <c r="L17" s="25">
        <v>4</v>
      </c>
      <c r="M17" s="14">
        <v>36.32</v>
      </c>
      <c r="O17" s="43" t="str">
        <f>_xlfn.XLOOKUP(E17,'Databáze klubů'!B:B,'Databáze klubů'!C:C)</f>
        <v>&lt;img src="https://sprtec.net/wp-content/uploads/2024/01/KSH.png" alt="" width="30" class="alignnone size-medium wp-image-1618" /&gt;</v>
      </c>
    </row>
    <row r="18" spans="2:15" ht="21.6" customHeight="1" x14ac:dyDescent="0.3">
      <c r="B18" s="18">
        <v>15</v>
      </c>
      <c r="C18" s="25" t="s">
        <v>35</v>
      </c>
      <c r="D18" s="1" t="e" vm="4">
        <f>_xlfn.XLOOKUP(E18,Kluby!$D$4:$D$24,Kluby!$C$4:$C$24)</f>
        <v>#VALUE!</v>
      </c>
      <c r="E18" s="1" t="s">
        <v>51</v>
      </c>
      <c r="F18" s="1" t="s">
        <v>10</v>
      </c>
      <c r="G18" s="1">
        <v>7</v>
      </c>
      <c r="H18" s="1">
        <f>_xlfn.XLOOKUP($C18,Křížová!$C$4:$C$150,Křížová!$U$4:$U$150)</f>
        <v>3</v>
      </c>
      <c r="I18" s="1">
        <f>_xlfn.XLOOKUP($C18,Křížová!$C$4:$C$150,Křížová!$V$4:$V$150)</f>
        <v>2</v>
      </c>
      <c r="J18" s="1">
        <f>_xlfn.XLOOKUP($C18,Křížová!$C$4:$C$150,Křížová!$W$4:$W$150)</f>
        <v>2</v>
      </c>
      <c r="K18" s="1">
        <v>25</v>
      </c>
      <c r="L18" s="25">
        <v>4</v>
      </c>
      <c r="M18" s="14">
        <v>35.26</v>
      </c>
      <c r="O18" s="43" t="str">
        <f>_xlfn.XLOOKUP(E18,'Databáze klubů'!B:B,'Databáze klubů'!C:C)</f>
        <v>&lt;img src="https://sprtec.net/wp-content/uploads/2024/01/LOGO-2018clear.png" alt="" width="30" class="alignnone size-medium wp-image-1618" /&gt;</v>
      </c>
    </row>
    <row r="19" spans="2:15" ht="21.6" customHeight="1" x14ac:dyDescent="0.3">
      <c r="B19" s="18">
        <v>16</v>
      </c>
      <c r="C19" s="25" t="s">
        <v>36</v>
      </c>
      <c r="D19" s="1" t="e" vm="7">
        <f>_xlfn.XLOOKUP(E19,Kluby!$D$4:$D$24,Kluby!$C$4:$C$24)</f>
        <v>#VALUE!</v>
      </c>
      <c r="E19" s="1" t="s">
        <v>56</v>
      </c>
      <c r="F19" s="1" t="s">
        <v>48</v>
      </c>
      <c r="G19" s="1">
        <v>7</v>
      </c>
      <c r="H19" s="1">
        <f>_xlfn.XLOOKUP($C19,Křížová!$C$4:$C$150,Křížová!$U$4:$U$150)</f>
        <v>4</v>
      </c>
      <c r="I19" s="1">
        <f>_xlfn.XLOOKUP($C19,Křížová!$C$4:$C$150,Křížová!$V$4:$V$150)</f>
        <v>0</v>
      </c>
      <c r="J19" s="1">
        <f>_xlfn.XLOOKUP($C19,Křížová!$C$4:$C$150,Křížová!$W$4:$W$150)</f>
        <v>3</v>
      </c>
      <c r="K19" s="1">
        <v>24</v>
      </c>
      <c r="L19" s="25">
        <v>4</v>
      </c>
      <c r="M19" s="14">
        <v>34.21</v>
      </c>
      <c r="O19" s="43" t="str">
        <f>_xlfn.XLOOKUP(E19,'Databáze klubů'!B:B,'Databáze klubů'!C:C)</f>
        <v>&lt;img src="https://sprtec.net/wp-content/uploads/2024/01/KSH.png" alt="" width="30" class="alignnone size-medium wp-image-1618" /&gt;</v>
      </c>
    </row>
    <row r="20" spans="2:15" ht="21.6" customHeight="1" x14ac:dyDescent="0.3">
      <c r="B20" s="18">
        <v>17</v>
      </c>
      <c r="C20" s="25" t="s">
        <v>31</v>
      </c>
      <c r="D20" s="1" t="e" vm="6">
        <f>_xlfn.XLOOKUP(E20,Kluby!$D$4:$D$24,Kluby!$C$4:$C$24)</f>
        <v>#VALUE!</v>
      </c>
      <c r="E20" s="1" t="s">
        <v>52</v>
      </c>
      <c r="F20" s="1" t="s">
        <v>48</v>
      </c>
      <c r="G20" s="1">
        <v>7</v>
      </c>
      <c r="H20" s="1">
        <f>_xlfn.XLOOKUP($C20,Křížová!$C$4:$C$150,Křížová!$U$4:$U$150)</f>
        <v>4</v>
      </c>
      <c r="I20" s="1">
        <f>_xlfn.XLOOKUP($C20,Křížová!$C$4:$C$150,Křížová!$V$4:$V$150)</f>
        <v>0</v>
      </c>
      <c r="J20" s="1">
        <f>_xlfn.XLOOKUP($C20,Křížová!$C$4:$C$150,Křížová!$W$4:$W$150)</f>
        <v>3</v>
      </c>
      <c r="K20" s="1">
        <v>23.5</v>
      </c>
      <c r="L20" s="25">
        <v>4</v>
      </c>
      <c r="M20" s="14">
        <v>33.159999999999997</v>
      </c>
      <c r="O20" s="43" t="str">
        <f>_xlfn.XLOOKUP(E20,'Databáze klubů'!B:B,'Databáze klubů'!C:C)</f>
        <v>&lt;img src="https://sprtec.net/wp-content/uploads/2024/01/unnamed.png" alt="" width="30" class="alignnone size-medium wp-image-1618" /&gt;</v>
      </c>
    </row>
    <row r="21" spans="2:15" ht="21.6" customHeight="1" x14ac:dyDescent="0.3">
      <c r="B21" s="18">
        <v>18</v>
      </c>
      <c r="C21" s="25" t="s">
        <v>164</v>
      </c>
      <c r="D21" s="1" t="e" vm="2">
        <f>_xlfn.XLOOKUP(E21,Kluby!$D$4:$D$24,Kluby!$C$4:$C$24)</f>
        <v>#VALUE!</v>
      </c>
      <c r="E21" s="1" t="s">
        <v>50</v>
      </c>
      <c r="F21" s="1" t="s">
        <v>47</v>
      </c>
      <c r="G21" s="1">
        <v>7</v>
      </c>
      <c r="H21" s="1">
        <f>_xlfn.XLOOKUP($C21,Křížová!$C$4:$C$150,Křížová!$U$4:$U$150)</f>
        <v>3</v>
      </c>
      <c r="I21" s="1">
        <f>_xlfn.XLOOKUP($C21,Křížová!$C$4:$C$150,Křížová!$V$4:$V$150)</f>
        <v>2</v>
      </c>
      <c r="J21" s="1">
        <f>_xlfn.XLOOKUP($C21,Křížová!$C$4:$C$150,Křížová!$W$4:$W$150)</f>
        <v>2</v>
      </c>
      <c r="K21" s="1">
        <v>23.5</v>
      </c>
      <c r="L21" s="25">
        <v>4</v>
      </c>
      <c r="M21" s="14">
        <v>32.11</v>
      </c>
      <c r="O21" s="43" t="str">
        <f>_xlfn.XLOOKUP(E21,'Databáze klubů'!B:B,'Databáze klubů'!C:C)</f>
        <v>&lt;img src="https://sprtec.net/wp-content/uploads/2025/03/logo_Gunners_male-300x201-128x86-1.png" alt="" width="30" class="alignnone size-medium wp-image-1618" /&gt;</v>
      </c>
    </row>
    <row r="22" spans="2:15" ht="21.6" customHeight="1" x14ac:dyDescent="0.3">
      <c r="B22" s="18">
        <v>19</v>
      </c>
      <c r="C22" s="25" t="s">
        <v>33</v>
      </c>
      <c r="D22" s="1" t="e" vm="4">
        <f>_xlfn.XLOOKUP(E22,Kluby!$D$4:$D$24,Kluby!$C$4:$C$24)</f>
        <v>#VALUE!</v>
      </c>
      <c r="E22" s="1" t="s">
        <v>51</v>
      </c>
      <c r="F22" s="1" t="s">
        <v>49</v>
      </c>
      <c r="G22" s="1">
        <v>7</v>
      </c>
      <c r="H22" s="1">
        <f>_xlfn.XLOOKUP($C22,Křížová!$C$4:$C$150,Křížová!$U$4:$U$150)</f>
        <v>3</v>
      </c>
      <c r="I22" s="1">
        <f>_xlfn.XLOOKUP($C22,Křížová!$C$4:$C$150,Křížová!$V$4:$V$150)</f>
        <v>1</v>
      </c>
      <c r="J22" s="1">
        <f>_xlfn.XLOOKUP($C22,Křížová!$C$4:$C$150,Křížová!$W$4:$W$150)</f>
        <v>3</v>
      </c>
      <c r="K22" s="1">
        <v>26</v>
      </c>
      <c r="L22" s="25">
        <v>3.5</v>
      </c>
      <c r="M22" s="14">
        <v>31.05</v>
      </c>
      <c r="O22" s="43" t="str">
        <f>_xlfn.XLOOKUP(E22,'Databáze klubů'!B:B,'Databáze klubů'!C:C)</f>
        <v>&lt;img src="https://sprtec.net/wp-content/uploads/2024/01/LOGO-2018clear.png" alt="" width="30" class="alignnone size-medium wp-image-1618" /&gt;</v>
      </c>
    </row>
    <row r="23" spans="2:15" ht="21.6" customHeight="1" x14ac:dyDescent="0.3">
      <c r="B23" s="18">
        <v>20</v>
      </c>
      <c r="C23" s="25" t="s">
        <v>165</v>
      </c>
      <c r="D23" s="1" t="e" vm="7">
        <f>_xlfn.XLOOKUP(E23,Kluby!$D$4:$D$24,Kluby!$C$4:$C$24)</f>
        <v>#VALUE!</v>
      </c>
      <c r="E23" s="1" t="s">
        <v>56</v>
      </c>
      <c r="F23" s="1" t="s">
        <v>10</v>
      </c>
      <c r="G23" s="1">
        <v>7</v>
      </c>
      <c r="H23" s="1">
        <f>_xlfn.XLOOKUP($C23,Křížová!$C$4:$C$150,Křížová!$U$4:$U$150)</f>
        <v>3</v>
      </c>
      <c r="I23" s="1">
        <f>_xlfn.XLOOKUP($C23,Křížová!$C$4:$C$150,Křížová!$V$4:$V$150)</f>
        <v>1</v>
      </c>
      <c r="J23" s="1">
        <f>_xlfn.XLOOKUP($C23,Křížová!$C$4:$C$150,Křížová!$W$4:$W$150)</f>
        <v>3</v>
      </c>
      <c r="K23" s="1">
        <v>25.5</v>
      </c>
      <c r="L23" s="25">
        <v>3.5</v>
      </c>
      <c r="M23" s="14">
        <v>30</v>
      </c>
      <c r="O23" s="43" t="str">
        <f>_xlfn.XLOOKUP(E23,'Databáze klubů'!B:B,'Databáze klubů'!C:C)</f>
        <v>&lt;img src="https://sprtec.net/wp-content/uploads/2024/01/KSH.png" alt="" width="30" class="alignnone size-medium wp-image-1618" /&gt;</v>
      </c>
    </row>
    <row r="24" spans="2:15" ht="21.6" customHeight="1" x14ac:dyDescent="0.3">
      <c r="B24" s="18">
        <v>21</v>
      </c>
      <c r="C24" s="25" t="s">
        <v>166</v>
      </c>
      <c r="D24" s="1" t="e" vm="8">
        <f>_xlfn.XLOOKUP(E24,Kluby!$D$4:$D$24,Kluby!$C$4:$C$24)</f>
        <v>#VALUE!</v>
      </c>
      <c r="E24" s="1" t="s">
        <v>53</v>
      </c>
      <c r="F24" s="1" t="s">
        <v>48</v>
      </c>
      <c r="G24" s="1">
        <v>7</v>
      </c>
      <c r="H24" s="1">
        <f>_xlfn.XLOOKUP($C24,Křížová!$C$4:$C$150,Křížová!$U$4:$U$150)</f>
        <v>3</v>
      </c>
      <c r="I24" s="1">
        <f>_xlfn.XLOOKUP($C24,Křížová!$C$4:$C$150,Křížová!$V$4:$V$150)</f>
        <v>1</v>
      </c>
      <c r="J24" s="1">
        <f>_xlfn.XLOOKUP($C24,Křížová!$C$4:$C$150,Křížová!$W$4:$W$150)</f>
        <v>3</v>
      </c>
      <c r="K24" s="1">
        <v>25</v>
      </c>
      <c r="L24" s="25">
        <v>3.5</v>
      </c>
      <c r="M24" s="14">
        <v>28.95</v>
      </c>
      <c r="O24" s="43" t="str">
        <f>_xlfn.XLOOKUP(E24,'Databáze klubů'!B:B,'Databáze klubů'!C:C)</f>
        <v>&lt;img src="https://sprtec.net/wp-content/uploads/2025/03/Illava-clear.png" alt="" width="30" class="alignnone size-medium wp-image-1618" /&gt;</v>
      </c>
    </row>
    <row r="25" spans="2:15" ht="21.6" customHeight="1" x14ac:dyDescent="0.3">
      <c r="B25" s="18">
        <v>22</v>
      </c>
      <c r="C25" s="25" t="s">
        <v>44</v>
      </c>
      <c r="D25" s="1" t="e" vm="8">
        <f>_xlfn.XLOOKUP(E25,Kluby!$D$4:$D$24,Kluby!$C$4:$C$24)</f>
        <v>#VALUE!</v>
      </c>
      <c r="E25" s="1" t="s">
        <v>53</v>
      </c>
      <c r="F25" s="1" t="s">
        <v>48</v>
      </c>
      <c r="G25" s="1">
        <v>7</v>
      </c>
      <c r="H25" s="1">
        <f>_xlfn.XLOOKUP($C25,Křížová!$C$4:$C$150,Křížová!$U$4:$U$150)</f>
        <v>3</v>
      </c>
      <c r="I25" s="1">
        <f>_xlfn.XLOOKUP($C25,Křížová!$C$4:$C$150,Křížová!$V$4:$V$150)</f>
        <v>1</v>
      </c>
      <c r="J25" s="1">
        <f>_xlfn.XLOOKUP($C25,Křížová!$C$4:$C$150,Křížová!$W$4:$W$150)</f>
        <v>3</v>
      </c>
      <c r="K25" s="1">
        <v>22.5</v>
      </c>
      <c r="L25" s="25">
        <v>3.5</v>
      </c>
      <c r="M25" s="14">
        <v>27.89</v>
      </c>
      <c r="O25" s="43" t="str">
        <f>_xlfn.XLOOKUP(E25,'Databáze klubů'!B:B,'Databáze klubů'!C:C)</f>
        <v>&lt;img src="https://sprtec.net/wp-content/uploads/2025/03/Illava-clear.png" alt="" width="30" class="alignnone size-medium wp-image-1618" /&gt;</v>
      </c>
    </row>
    <row r="26" spans="2:15" ht="21.6" customHeight="1" x14ac:dyDescent="0.3">
      <c r="B26" s="18">
        <v>23</v>
      </c>
      <c r="C26" s="25" t="s">
        <v>167</v>
      </c>
      <c r="D26" s="1" t="e" vm="2">
        <f>_xlfn.XLOOKUP(E26,Kluby!$D$4:$D$24,Kluby!$C$4:$C$24)</f>
        <v>#VALUE!</v>
      </c>
      <c r="E26" s="1" t="s">
        <v>50</v>
      </c>
      <c r="F26" s="1" t="s">
        <v>10</v>
      </c>
      <c r="G26" s="1">
        <v>7</v>
      </c>
      <c r="H26" s="1">
        <f>_xlfn.XLOOKUP($C26,Křížová!$C$4:$C$150,Křížová!$U$4:$U$150)</f>
        <v>3</v>
      </c>
      <c r="I26" s="1">
        <f>_xlfn.XLOOKUP($C26,Křížová!$C$4:$C$150,Křížová!$V$4:$V$150)</f>
        <v>1</v>
      </c>
      <c r="J26" s="1">
        <f>_xlfn.XLOOKUP($C26,Křížová!$C$4:$C$150,Křížová!$W$4:$W$150)</f>
        <v>3</v>
      </c>
      <c r="K26" s="1">
        <v>17</v>
      </c>
      <c r="L26" s="25">
        <v>3.5</v>
      </c>
      <c r="M26" s="14">
        <v>26.84</v>
      </c>
      <c r="O26" s="43" t="str">
        <f>_xlfn.XLOOKUP(E26,'Databáze klubů'!B:B,'Databáze klubů'!C:C)</f>
        <v>&lt;img src="https://sprtec.net/wp-content/uploads/2025/03/logo_Gunners_male-300x201-128x86-1.png" alt="" width="30" class="alignnone size-medium wp-image-1618" /&gt;</v>
      </c>
    </row>
    <row r="27" spans="2:15" ht="21.6" customHeight="1" x14ac:dyDescent="0.3">
      <c r="B27" s="18">
        <v>24</v>
      </c>
      <c r="C27" s="25" t="s">
        <v>43</v>
      </c>
      <c r="D27" s="1" t="e" vm="3">
        <f>_xlfn.XLOOKUP(E27,Kluby!$D$4:$D$24,Kluby!$C$4:$C$24)</f>
        <v>#VALUE!</v>
      </c>
      <c r="E27" s="1" t="s">
        <v>54</v>
      </c>
      <c r="F27" s="1" t="s">
        <v>47</v>
      </c>
      <c r="G27" s="1">
        <v>7</v>
      </c>
      <c r="H27" s="1">
        <f>_xlfn.XLOOKUP($C27,Křížová!$C$4:$C$150,Křížová!$U$4:$U$150)</f>
        <v>1</v>
      </c>
      <c r="I27" s="1">
        <f>_xlfn.XLOOKUP($C27,Křížová!$C$4:$C$150,Křížová!$V$4:$V$150)</f>
        <v>4</v>
      </c>
      <c r="J27" s="1">
        <f>_xlfn.XLOOKUP($C27,Křížová!$C$4:$C$150,Křížová!$W$4:$W$150)</f>
        <v>2</v>
      </c>
      <c r="K27" s="1">
        <v>28.5</v>
      </c>
      <c r="L27" s="25">
        <v>3</v>
      </c>
      <c r="M27" s="14">
        <v>25.79</v>
      </c>
      <c r="O27" s="43" t="str">
        <f>_xlfn.XLOOKUP(E27,'Databáze klubů'!B:B,'Databáze klubů'!C:C)</f>
        <v>&lt;img src="https://sprtec.net/wp-content/uploads/2025/03/LOGO-BHC-MK.jpg" alt="" width="30" class="alignnone size-medium wp-image-1618" /&gt;</v>
      </c>
    </row>
    <row r="28" spans="2:15" ht="21.6" customHeight="1" x14ac:dyDescent="0.3">
      <c r="B28" s="18">
        <v>25</v>
      </c>
      <c r="C28" s="25" t="s">
        <v>30</v>
      </c>
      <c r="D28" s="1" t="e" vm="2">
        <f>_xlfn.XLOOKUP(E28,Kluby!$D$4:$D$24,Kluby!$C$4:$C$24)</f>
        <v>#VALUE!</v>
      </c>
      <c r="E28" s="1" t="s">
        <v>50</v>
      </c>
      <c r="F28" s="1" t="s">
        <v>10</v>
      </c>
      <c r="G28" s="1">
        <v>7</v>
      </c>
      <c r="H28" s="1">
        <f>_xlfn.XLOOKUP($C28,Křížová!$C$4:$C$150,Křížová!$U$4:$U$150)</f>
        <v>1</v>
      </c>
      <c r="I28" s="1">
        <f>_xlfn.XLOOKUP($C28,Křížová!$C$4:$C$150,Křížová!$V$4:$V$150)</f>
        <v>4</v>
      </c>
      <c r="J28" s="1">
        <f>_xlfn.XLOOKUP($C28,Křížová!$C$4:$C$150,Křížová!$W$4:$W$150)</f>
        <v>2</v>
      </c>
      <c r="K28" s="1">
        <v>25.5</v>
      </c>
      <c r="L28" s="25">
        <v>3</v>
      </c>
      <c r="M28" s="14">
        <v>24.74</v>
      </c>
      <c r="O28" s="43" t="str">
        <f>_xlfn.XLOOKUP(E28,'Databáze klubů'!B:B,'Databáze klubů'!C:C)</f>
        <v>&lt;img src="https://sprtec.net/wp-content/uploads/2025/03/logo_Gunners_male-300x201-128x86-1.png" alt="" width="30" class="alignnone size-medium wp-image-1618" /&gt;</v>
      </c>
    </row>
    <row r="29" spans="2:15" ht="21.6" customHeight="1" x14ac:dyDescent="0.3">
      <c r="B29" s="18">
        <v>26</v>
      </c>
      <c r="C29" s="25" t="s">
        <v>41</v>
      </c>
      <c r="D29" s="1" t="e" vm="7">
        <f>_xlfn.XLOOKUP(E29,Kluby!$D$4:$D$24,Kluby!$C$4:$C$24)</f>
        <v>#VALUE!</v>
      </c>
      <c r="E29" s="1" t="s">
        <v>56</v>
      </c>
      <c r="F29" s="1" t="s">
        <v>10</v>
      </c>
      <c r="G29" s="1">
        <v>7</v>
      </c>
      <c r="H29" s="1">
        <f>_xlfn.XLOOKUP($C29,Křížová!$C$4:$C$150,Křížová!$U$4:$U$150)</f>
        <v>2</v>
      </c>
      <c r="I29" s="1">
        <f>_xlfn.XLOOKUP($C29,Křížová!$C$4:$C$150,Křížová!$V$4:$V$150)</f>
        <v>2</v>
      </c>
      <c r="J29" s="1">
        <f>_xlfn.XLOOKUP($C29,Křížová!$C$4:$C$150,Křížová!$W$4:$W$150)</f>
        <v>3</v>
      </c>
      <c r="K29" s="1">
        <v>24</v>
      </c>
      <c r="L29" s="25">
        <v>3</v>
      </c>
      <c r="M29" s="14">
        <v>23.68</v>
      </c>
      <c r="O29" s="43" t="str">
        <f>_xlfn.XLOOKUP(E29,'Databáze klubů'!B:B,'Databáze klubů'!C:C)</f>
        <v>&lt;img src="https://sprtec.net/wp-content/uploads/2024/01/KSH.png" alt="" width="30" class="alignnone size-medium wp-image-1618" /&gt;</v>
      </c>
    </row>
    <row r="30" spans="2:15" ht="21.6" customHeight="1" x14ac:dyDescent="0.3">
      <c r="B30" s="18">
        <v>27</v>
      </c>
      <c r="C30" s="25" t="s">
        <v>38</v>
      </c>
      <c r="D30" s="1" t="e" vm="3">
        <f>_xlfn.XLOOKUP(E30,Kluby!$D$4:$D$24,Kluby!$C$4:$C$24)</f>
        <v>#VALUE!</v>
      </c>
      <c r="E30" s="1" t="s">
        <v>54</v>
      </c>
      <c r="F30" s="1" t="s">
        <v>10</v>
      </c>
      <c r="G30" s="1">
        <v>7</v>
      </c>
      <c r="H30" s="1">
        <f>_xlfn.XLOOKUP($C30,Křížová!$C$4:$C$150,Křížová!$U$4:$U$150)</f>
        <v>2</v>
      </c>
      <c r="I30" s="1">
        <f>_xlfn.XLOOKUP($C30,Křížová!$C$4:$C$150,Křížová!$V$4:$V$150)</f>
        <v>2</v>
      </c>
      <c r="J30" s="1">
        <f>_xlfn.XLOOKUP($C30,Křížová!$C$4:$C$150,Křížová!$W$4:$W$150)</f>
        <v>3</v>
      </c>
      <c r="K30" s="1">
        <v>23.5</v>
      </c>
      <c r="L30" s="25">
        <v>3</v>
      </c>
      <c r="M30" s="14">
        <v>22.63</v>
      </c>
      <c r="O30" s="43" t="str">
        <f>_xlfn.XLOOKUP(E30,'Databáze klubů'!B:B,'Databáze klubů'!C:C)</f>
        <v>&lt;img src="https://sprtec.net/wp-content/uploads/2025/03/LOGO-BHC-MK.jpg" alt="" width="30" class="alignnone size-medium wp-image-1618" /&gt;</v>
      </c>
    </row>
    <row r="31" spans="2:15" ht="21.6" customHeight="1" x14ac:dyDescent="0.3">
      <c r="B31" s="18">
        <v>28</v>
      </c>
      <c r="C31" s="25" t="s">
        <v>40</v>
      </c>
      <c r="D31" s="1" t="e" vm="6">
        <f>_xlfn.XLOOKUP(E31,Kluby!$D$4:$D$24,Kluby!$C$4:$C$24)</f>
        <v>#VALUE!</v>
      </c>
      <c r="E31" s="1" t="s">
        <v>52</v>
      </c>
      <c r="F31" s="1" t="s">
        <v>49</v>
      </c>
      <c r="G31" s="1">
        <v>7</v>
      </c>
      <c r="H31" s="1">
        <f>_xlfn.XLOOKUP($C31,Křížová!$C$4:$C$150,Křížová!$U$4:$U$150)</f>
        <v>3</v>
      </c>
      <c r="I31" s="1">
        <f>_xlfn.XLOOKUP($C31,Křížová!$C$4:$C$150,Křížová!$V$4:$V$150)</f>
        <v>0</v>
      </c>
      <c r="J31" s="1">
        <f>_xlfn.XLOOKUP($C31,Křížová!$C$4:$C$150,Křížová!$W$4:$W$150)</f>
        <v>4</v>
      </c>
      <c r="K31" s="1">
        <v>22</v>
      </c>
      <c r="L31" s="25">
        <v>3</v>
      </c>
      <c r="M31" s="14">
        <v>21.58</v>
      </c>
      <c r="O31" s="43" t="str">
        <f>_xlfn.XLOOKUP(E31,'Databáze klubů'!B:B,'Databáze klubů'!C:C)</f>
        <v>&lt;img src="https://sprtec.net/wp-content/uploads/2024/01/unnamed.png" alt="" width="30" class="alignnone size-medium wp-image-1618" /&gt;</v>
      </c>
    </row>
    <row r="32" spans="2:15" ht="21.6" customHeight="1" x14ac:dyDescent="0.3">
      <c r="B32" s="18">
        <v>29</v>
      </c>
      <c r="C32" s="25" t="s">
        <v>168</v>
      </c>
      <c r="D32" s="1" t="e" vm="8">
        <f>_xlfn.XLOOKUP(E32,Kluby!$D$4:$D$24,Kluby!$C$4:$C$24)</f>
        <v>#VALUE!</v>
      </c>
      <c r="E32" s="1" t="s">
        <v>53</v>
      </c>
      <c r="F32" s="1" t="s">
        <v>49</v>
      </c>
      <c r="G32" s="1">
        <v>7</v>
      </c>
      <c r="H32" s="1">
        <f>_xlfn.XLOOKUP($C32,Křížová!$C$4:$C$150,Křížová!$U$4:$U$150)</f>
        <v>3</v>
      </c>
      <c r="I32" s="1">
        <f>_xlfn.XLOOKUP($C32,Křížová!$C$4:$C$150,Křížová!$V$4:$V$150)</f>
        <v>0</v>
      </c>
      <c r="J32" s="1">
        <f>_xlfn.XLOOKUP($C32,Křížová!$C$4:$C$150,Křížová!$W$4:$W$150)</f>
        <v>4</v>
      </c>
      <c r="K32" s="1">
        <v>20</v>
      </c>
      <c r="L32" s="25">
        <v>3</v>
      </c>
      <c r="M32" s="14">
        <v>20.53</v>
      </c>
      <c r="O32" s="43" t="str">
        <f>_xlfn.XLOOKUP(E32,'Databáze klubů'!B:B,'Databáze klubů'!C:C)</f>
        <v>&lt;img src="https://sprtec.net/wp-content/uploads/2025/03/Illava-clear.png" alt="" width="30" class="alignnone size-medium wp-image-1618" /&gt;</v>
      </c>
    </row>
    <row r="33" spans="2:15" ht="21.6" customHeight="1" x14ac:dyDescent="0.3">
      <c r="B33" s="18">
        <v>30</v>
      </c>
      <c r="C33" s="25" t="s">
        <v>29</v>
      </c>
      <c r="D33" s="1" t="e" vm="8">
        <f>_xlfn.XLOOKUP(E33,Kluby!$D$4:$D$24,Kluby!$C$4:$C$24)</f>
        <v>#VALUE!</v>
      </c>
      <c r="E33" s="1" t="s">
        <v>53</v>
      </c>
      <c r="F33" s="1" t="s">
        <v>47</v>
      </c>
      <c r="G33" s="1">
        <v>7</v>
      </c>
      <c r="H33" s="1">
        <f>_xlfn.XLOOKUP($C33,Křížová!$C$4:$C$150,Křížová!$U$4:$U$150)</f>
        <v>1</v>
      </c>
      <c r="I33" s="1">
        <f>_xlfn.XLOOKUP($C33,Křížová!$C$4:$C$150,Křížová!$V$4:$V$150)</f>
        <v>3</v>
      </c>
      <c r="J33" s="1">
        <f>_xlfn.XLOOKUP($C33,Křížová!$C$4:$C$150,Křížová!$W$4:$W$150)</f>
        <v>3</v>
      </c>
      <c r="K33" s="1">
        <v>27</v>
      </c>
      <c r="L33" s="25">
        <v>2.5</v>
      </c>
      <c r="M33" s="14">
        <v>19.47</v>
      </c>
      <c r="O33" s="43" t="str">
        <f>_xlfn.XLOOKUP(E33,'Databáze klubů'!B:B,'Databáze klubů'!C:C)</f>
        <v>&lt;img src="https://sprtec.net/wp-content/uploads/2025/03/Illava-clear.png" alt="" width="30" class="alignnone size-medium wp-image-1618" /&gt;</v>
      </c>
    </row>
    <row r="34" spans="2:15" ht="21.6" customHeight="1" x14ac:dyDescent="0.3">
      <c r="B34" s="18">
        <v>31</v>
      </c>
      <c r="C34" s="25" t="s">
        <v>46</v>
      </c>
      <c r="D34" s="1" t="e" vm="6">
        <f>_xlfn.XLOOKUP(E34,Kluby!$D$4:$D$24,Kluby!$C$4:$C$24)</f>
        <v>#VALUE!</v>
      </c>
      <c r="E34" s="1" t="s">
        <v>52</v>
      </c>
      <c r="F34" s="1" t="s">
        <v>47</v>
      </c>
      <c r="G34" s="1">
        <v>7</v>
      </c>
      <c r="H34" s="1">
        <f>_xlfn.XLOOKUP($C34,Křížová!$C$4:$C$150,Křížová!$U$4:$U$150)</f>
        <v>2</v>
      </c>
      <c r="I34" s="1">
        <f>_xlfn.XLOOKUP($C34,Křížová!$C$4:$C$150,Křížová!$V$4:$V$150)</f>
        <v>1</v>
      </c>
      <c r="J34" s="1">
        <f>_xlfn.XLOOKUP($C34,Křížová!$C$4:$C$150,Křížová!$W$4:$W$150)</f>
        <v>4</v>
      </c>
      <c r="K34" s="1">
        <v>25</v>
      </c>
      <c r="L34" s="25">
        <v>2.5</v>
      </c>
      <c r="M34" s="14">
        <v>18.420000000000002</v>
      </c>
      <c r="O34" s="43" t="str">
        <f>_xlfn.XLOOKUP(E34,'Databáze klubů'!B:B,'Databáze klubů'!C:C)</f>
        <v>&lt;img src="https://sprtec.net/wp-content/uploads/2024/01/unnamed.png" alt="" width="30" class="alignnone size-medium wp-image-1618" /&gt;</v>
      </c>
    </row>
    <row r="35" spans="2:15" ht="21.6" customHeight="1" x14ac:dyDescent="0.3">
      <c r="B35" s="18">
        <v>32</v>
      </c>
      <c r="C35" s="25" t="s">
        <v>27</v>
      </c>
      <c r="D35" s="1" t="e" vm="6">
        <f>_xlfn.XLOOKUP(E35,Kluby!$D$4:$D$24,Kluby!$C$4:$C$24)</f>
        <v>#VALUE!</v>
      </c>
      <c r="E35" s="1" t="s">
        <v>52</v>
      </c>
      <c r="F35" s="1" t="s">
        <v>47</v>
      </c>
      <c r="G35" s="1">
        <v>7</v>
      </c>
      <c r="H35" s="1">
        <f>_xlfn.XLOOKUP($C35,Křížová!$C$4:$C$150,Křížová!$U$4:$U$150)</f>
        <v>2</v>
      </c>
      <c r="I35" s="1">
        <f>_xlfn.XLOOKUP($C35,Křížová!$C$4:$C$150,Křížová!$V$4:$V$150)</f>
        <v>1</v>
      </c>
      <c r="J35" s="1">
        <f>_xlfn.XLOOKUP($C35,Křížová!$C$4:$C$150,Křížová!$W$4:$W$150)</f>
        <v>4</v>
      </c>
      <c r="K35" s="1">
        <v>23</v>
      </c>
      <c r="L35" s="25">
        <v>2.5</v>
      </c>
      <c r="M35" s="14">
        <v>17.37</v>
      </c>
      <c r="O35" s="43" t="str">
        <f>_xlfn.XLOOKUP(E35,'Databáze klubů'!B:B,'Databáze klubů'!C:C)</f>
        <v>&lt;img src="https://sprtec.net/wp-content/uploads/2024/01/unnamed.png" alt="" width="30" class="alignnone size-medium wp-image-1618" /&gt;</v>
      </c>
    </row>
    <row r="36" spans="2:15" ht="21.6" customHeight="1" x14ac:dyDescent="0.3">
      <c r="B36" s="18">
        <v>33</v>
      </c>
      <c r="C36" s="25" t="s">
        <v>169</v>
      </c>
      <c r="D36" s="1" t="e" vm="4">
        <f>_xlfn.XLOOKUP(E36,Kluby!$D$4:$D$24,Kluby!$C$4:$C$24)</f>
        <v>#VALUE!</v>
      </c>
      <c r="E36" s="1" t="s">
        <v>51</v>
      </c>
      <c r="F36" s="1" t="s">
        <v>48</v>
      </c>
      <c r="G36" s="1">
        <v>7</v>
      </c>
      <c r="H36" s="1">
        <f>_xlfn.XLOOKUP($C36,Křížová!$C$4:$C$150,Křížová!$U$4:$U$150)</f>
        <v>2</v>
      </c>
      <c r="I36" s="1">
        <f>_xlfn.XLOOKUP($C36,Křížová!$C$4:$C$150,Křížová!$V$4:$V$150)</f>
        <v>1</v>
      </c>
      <c r="J36" s="1">
        <f>_xlfn.XLOOKUP($C36,Křížová!$C$4:$C$150,Křížová!$W$4:$W$150)</f>
        <v>4</v>
      </c>
      <c r="K36" s="1">
        <v>23</v>
      </c>
      <c r="L36" s="25">
        <v>2.5</v>
      </c>
      <c r="M36" s="14">
        <v>16.32</v>
      </c>
      <c r="O36" s="43" t="str">
        <f>_xlfn.XLOOKUP(E36,'Databáze klubů'!B:B,'Databáze klubů'!C:C)</f>
        <v>&lt;img src="https://sprtec.net/wp-content/uploads/2024/01/LOGO-2018clear.png" alt="" width="30" class="alignnone size-medium wp-image-1618" /&gt;</v>
      </c>
    </row>
    <row r="37" spans="2:15" ht="21.6" customHeight="1" x14ac:dyDescent="0.3">
      <c r="B37" s="18">
        <v>34</v>
      </c>
      <c r="C37" s="25" t="s">
        <v>170</v>
      </c>
      <c r="D37" s="1" t="e" vm="6">
        <f>_xlfn.XLOOKUP(E37,Kluby!$D$4:$D$24,Kluby!$C$4:$C$24)</f>
        <v>#VALUE!</v>
      </c>
      <c r="E37" s="1" t="s">
        <v>52</v>
      </c>
      <c r="F37" s="1" t="s">
        <v>49</v>
      </c>
      <c r="G37" s="1">
        <v>7</v>
      </c>
      <c r="H37" s="1">
        <f>_xlfn.XLOOKUP($C37,Křížová!$C$4:$C$150,Křížová!$U$4:$U$150)</f>
        <v>1</v>
      </c>
      <c r="I37" s="1">
        <f>_xlfn.XLOOKUP($C37,Křížová!$C$4:$C$150,Křížová!$V$4:$V$150)</f>
        <v>3</v>
      </c>
      <c r="J37" s="1">
        <f>_xlfn.XLOOKUP($C37,Křížová!$C$4:$C$150,Křížová!$W$4:$W$150)</f>
        <v>3</v>
      </c>
      <c r="K37" s="1">
        <v>23</v>
      </c>
      <c r="L37" s="25">
        <v>2.5</v>
      </c>
      <c r="M37" s="14">
        <v>15.26</v>
      </c>
      <c r="O37" s="43" t="str">
        <f>_xlfn.XLOOKUP(E37,'Databáze klubů'!B:B,'Databáze klubů'!C:C)</f>
        <v>&lt;img src="https://sprtec.net/wp-content/uploads/2024/01/unnamed.png" alt="" width="30" class="alignnone size-medium wp-image-1618" /&gt;</v>
      </c>
    </row>
    <row r="38" spans="2:15" ht="21.6" customHeight="1" x14ac:dyDescent="0.3">
      <c r="B38" s="18">
        <v>35</v>
      </c>
      <c r="C38" s="25" t="s">
        <v>45</v>
      </c>
      <c r="D38" s="1" t="e" vm="8">
        <f>_xlfn.XLOOKUP(E38,Kluby!$D$4:$D$24,Kluby!$C$4:$C$24)</f>
        <v>#VALUE!</v>
      </c>
      <c r="E38" s="1" t="s">
        <v>53</v>
      </c>
      <c r="F38" s="1" t="s">
        <v>48</v>
      </c>
      <c r="G38" s="1">
        <v>7</v>
      </c>
      <c r="H38" s="1">
        <f>_xlfn.XLOOKUP($C38,Křížová!$C$4:$C$150,Křížová!$U$4:$U$150)</f>
        <v>2</v>
      </c>
      <c r="I38" s="1">
        <f>_xlfn.XLOOKUP($C38,Křížová!$C$4:$C$150,Křížová!$V$4:$V$150)</f>
        <v>1</v>
      </c>
      <c r="J38" s="1">
        <f>_xlfn.XLOOKUP($C38,Křížová!$C$4:$C$150,Křížová!$W$4:$W$150)</f>
        <v>4</v>
      </c>
      <c r="K38" s="1">
        <v>22.5</v>
      </c>
      <c r="L38" s="25">
        <v>2.5</v>
      </c>
      <c r="M38" s="14">
        <v>14.21</v>
      </c>
      <c r="O38" s="43" t="str">
        <f>_xlfn.XLOOKUP(E38,'Databáze klubů'!B:B,'Databáze klubů'!C:C)</f>
        <v>&lt;img src="https://sprtec.net/wp-content/uploads/2025/03/Illava-clear.png" alt="" width="30" class="alignnone size-medium wp-image-1618" /&gt;</v>
      </c>
    </row>
    <row r="39" spans="2:15" ht="21.6" customHeight="1" x14ac:dyDescent="0.3">
      <c r="B39" s="18">
        <v>36</v>
      </c>
      <c r="C39" s="25" t="s">
        <v>171</v>
      </c>
      <c r="D39" s="1" t="e" vm="8">
        <f>_xlfn.XLOOKUP(E39,Kluby!$D$4:$D$24,Kluby!$C$4:$C$24)</f>
        <v>#VALUE!</v>
      </c>
      <c r="E39" s="1" t="s">
        <v>53</v>
      </c>
      <c r="F39" s="1" t="s">
        <v>47</v>
      </c>
      <c r="G39" s="1">
        <v>7</v>
      </c>
      <c r="H39" s="1">
        <f>_xlfn.XLOOKUP($C39,Křížová!$C$4:$C$150,Křížová!$U$4:$U$150)</f>
        <v>2</v>
      </c>
      <c r="I39" s="1">
        <f>_xlfn.XLOOKUP($C39,Křížová!$C$4:$C$150,Křížová!$V$4:$V$150)</f>
        <v>1</v>
      </c>
      <c r="J39" s="1">
        <f>_xlfn.XLOOKUP($C39,Křížová!$C$4:$C$150,Křížová!$W$4:$W$150)</f>
        <v>4</v>
      </c>
      <c r="K39" s="1">
        <v>17</v>
      </c>
      <c r="L39" s="25">
        <v>2.5</v>
      </c>
      <c r="M39" s="14">
        <v>13.16</v>
      </c>
      <c r="O39" s="43" t="str">
        <f>_xlfn.XLOOKUP(E39,'Databáze klubů'!B:B,'Databáze klubů'!C:C)</f>
        <v>&lt;img src="https://sprtec.net/wp-content/uploads/2025/03/Illava-clear.png" alt="" width="30" class="alignnone size-medium wp-image-1618" /&gt;</v>
      </c>
    </row>
    <row r="40" spans="2:15" ht="21.6" customHeight="1" x14ac:dyDescent="0.3">
      <c r="B40" s="18">
        <v>37</v>
      </c>
      <c r="C40" s="25" t="s">
        <v>172</v>
      </c>
      <c r="D40" s="1" t="e" vm="2">
        <f>_xlfn.XLOOKUP(E40,Kluby!$D$4:$D$24,Kluby!$C$4:$C$24)</f>
        <v>#VALUE!</v>
      </c>
      <c r="E40" s="1" t="s">
        <v>50</v>
      </c>
      <c r="F40" s="1" t="s">
        <v>10</v>
      </c>
      <c r="G40" s="1">
        <v>7</v>
      </c>
      <c r="H40" s="1">
        <f>_xlfn.XLOOKUP($C40,Křížová!$C$4:$C$150,Křížová!$U$4:$U$150)</f>
        <v>1</v>
      </c>
      <c r="I40" s="1">
        <f>_xlfn.XLOOKUP($C40,Křížová!$C$4:$C$150,Křížová!$V$4:$V$150)</f>
        <v>2</v>
      </c>
      <c r="J40" s="1">
        <f>_xlfn.XLOOKUP($C40,Křížová!$C$4:$C$150,Křížová!$W$4:$W$150)</f>
        <v>4</v>
      </c>
      <c r="K40" s="1">
        <v>21.5</v>
      </c>
      <c r="L40" s="25">
        <v>2</v>
      </c>
      <c r="M40" s="14">
        <v>12.11</v>
      </c>
      <c r="O40" s="43" t="str">
        <f>_xlfn.XLOOKUP(E40,'Databáze klubů'!B:B,'Databáze klubů'!C:C)</f>
        <v>&lt;img src="https://sprtec.net/wp-content/uploads/2025/03/logo_Gunners_male-300x201-128x86-1.png" alt="" width="30" class="alignnone size-medium wp-image-1618" /&gt;</v>
      </c>
    </row>
    <row r="41" spans="2:15" ht="21.6" customHeight="1" x14ac:dyDescent="0.3">
      <c r="B41" s="18">
        <v>38</v>
      </c>
      <c r="C41" s="25" t="s">
        <v>173</v>
      </c>
      <c r="D41" s="1" t="e" vm="8">
        <f>_xlfn.XLOOKUP(E41,Kluby!$D$4:$D$24,Kluby!$C$4:$C$24)</f>
        <v>#VALUE!</v>
      </c>
      <c r="E41" s="1" t="s">
        <v>53</v>
      </c>
      <c r="F41" s="1" t="s">
        <v>47</v>
      </c>
      <c r="G41" s="1">
        <v>7</v>
      </c>
      <c r="H41" s="1">
        <f>_xlfn.XLOOKUP($C41,Křížová!$C$4:$C$150,Křížová!$U$4:$U$150)</f>
        <v>1</v>
      </c>
      <c r="I41" s="1">
        <f>_xlfn.XLOOKUP($C41,Křížová!$C$4:$C$150,Křížová!$V$4:$V$150)</f>
        <v>1</v>
      </c>
      <c r="J41" s="1">
        <f>_xlfn.XLOOKUP($C41,Křížová!$C$4:$C$150,Křížová!$W$4:$W$150)</f>
        <v>5</v>
      </c>
      <c r="K41" s="1">
        <v>22</v>
      </c>
      <c r="L41" s="25">
        <v>1.5</v>
      </c>
      <c r="M41" s="14">
        <v>11.05</v>
      </c>
      <c r="O41" s="43" t="str">
        <f>_xlfn.XLOOKUP(E41,'Databáze klubů'!B:B,'Databáze klubů'!C:C)</f>
        <v>&lt;img src="https://sprtec.net/wp-content/uploads/2025/03/Illava-clear.png" alt="" width="30" class="alignnone size-medium wp-image-1618" /&gt;</v>
      </c>
    </row>
    <row r="42" spans="2:15" ht="21.6" customHeight="1" thickBot="1" x14ac:dyDescent="0.35">
      <c r="B42" s="19">
        <v>39</v>
      </c>
      <c r="C42" s="9" t="s">
        <v>174</v>
      </c>
      <c r="D42" s="20" t="e" vm="8">
        <f>_xlfn.XLOOKUP(E42,Kluby!$D$4:$D$24,Kluby!$C$4:$C$24)</f>
        <v>#VALUE!</v>
      </c>
      <c r="E42" s="20" t="s">
        <v>53</v>
      </c>
      <c r="F42" s="20" t="s">
        <v>47</v>
      </c>
      <c r="G42" s="20">
        <v>7</v>
      </c>
      <c r="H42" s="20">
        <f>_xlfn.XLOOKUP($C42,Křížová!$C$4:$C$150,Křížová!$U$4:$U$150)</f>
        <v>1</v>
      </c>
      <c r="I42" s="20">
        <f>_xlfn.XLOOKUP($C42,Křížová!$C$4:$C$150,Křížová!$V$4:$V$150)</f>
        <v>1</v>
      </c>
      <c r="J42" s="20">
        <f>_xlfn.XLOOKUP($C42,Křížová!$C$4:$C$150,Křížová!$W$4:$W$150)</f>
        <v>5</v>
      </c>
      <c r="K42" s="20">
        <v>20.5</v>
      </c>
      <c r="L42" s="9">
        <v>1.5</v>
      </c>
      <c r="M42" s="21">
        <v>10</v>
      </c>
      <c r="O42" s="43" t="str">
        <f>_xlfn.XLOOKUP(E42,'Databáze klubů'!B:B,'Databáze klubů'!C:C)</f>
        <v>&lt;img src="https://sprtec.net/wp-content/uploads/2025/03/Illava-clear.png" alt="" width="30" class="alignnone size-medium wp-image-1618" /&gt;</v>
      </c>
    </row>
    <row r="43" spans="2:15" ht="21.6" customHeight="1" x14ac:dyDescent="0.3">
      <c r="C43" s="25"/>
      <c r="L43" s="25"/>
    </row>
    <row r="44" spans="2:15" ht="21.6" customHeight="1" x14ac:dyDescent="0.3">
      <c r="C44" s="25"/>
      <c r="L44" s="25"/>
    </row>
    <row r="45" spans="2:15" ht="21.6" customHeight="1" x14ac:dyDescent="0.3">
      <c r="C45" s="25"/>
      <c r="L45" s="25"/>
    </row>
    <row r="46" spans="2:15" ht="21.6" customHeight="1" x14ac:dyDescent="0.3">
      <c r="C46" s="25"/>
      <c r="L46" s="25"/>
    </row>
    <row r="47" spans="2:15" ht="21.6" customHeight="1" x14ac:dyDescent="0.3">
      <c r="C47" s="25"/>
      <c r="L47" s="25"/>
    </row>
    <row r="48" spans="2:15" ht="21.6" customHeight="1" x14ac:dyDescent="0.3">
      <c r="C48" s="25"/>
      <c r="L48" s="25"/>
    </row>
    <row r="49" spans="3:12" ht="21.6" customHeight="1" x14ac:dyDescent="0.3">
      <c r="C49" s="25"/>
      <c r="L49" s="25"/>
    </row>
    <row r="50" spans="3:12" ht="21.6" customHeight="1" x14ac:dyDescent="0.3">
      <c r="C50" s="25"/>
      <c r="L50" s="25"/>
    </row>
    <row r="51" spans="3:12" ht="21.6" customHeight="1" x14ac:dyDescent="0.3">
      <c r="C51" s="25"/>
      <c r="L51" s="25"/>
    </row>
    <row r="52" spans="3:12" ht="21.6" customHeight="1" x14ac:dyDescent="0.3">
      <c r="C52" s="25"/>
      <c r="L52" s="25"/>
    </row>
    <row r="53" spans="3:12" ht="21.6" customHeight="1" x14ac:dyDescent="0.3">
      <c r="C53" s="25"/>
    </row>
    <row r="54" spans="3:12" ht="21.6" customHeight="1" x14ac:dyDescent="0.3">
      <c r="C54" s="25"/>
    </row>
  </sheetData>
  <mergeCells count="2">
    <mergeCell ref="D3:E3"/>
    <mergeCell ref="B2:M2"/>
  </mergeCells>
  <pageMargins left="0.25" right="0.25" top="0.75" bottom="0.75" header="0.3" footer="0.3"/>
  <pageSetup paperSize="9" scale="2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9F0C-80D4-4EC1-9FFA-D554C88FC563}">
  <sheetPr codeName="List2">
    <pageSetUpPr fitToPage="1"/>
  </sheetPr>
  <dimension ref="B1:W42"/>
  <sheetViews>
    <sheetView showGridLines="0" zoomScaleNormal="100" workbookViewId="0">
      <selection activeCell="P17" sqref="P17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20" width="9.21875" style="1"/>
    <col min="21" max="23" width="2.33203125" style="42" bestFit="1" customWidth="1"/>
    <col min="24" max="16384" width="9.21875" style="1"/>
  </cols>
  <sheetData>
    <row r="1" spans="2:23" ht="21.6" customHeight="1" thickBot="1" x14ac:dyDescent="0.35"/>
    <row r="2" spans="2:23" ht="63.6" customHeight="1" thickBot="1" x14ac:dyDescent="0.35">
      <c r="B2" s="46" t="e" vm="9">
        <v>#VALUE!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8"/>
    </row>
    <row r="3" spans="2:23" ht="25.8" customHeight="1" thickBot="1" x14ac:dyDescent="0.35">
      <c r="B3" s="22" t="s">
        <v>0</v>
      </c>
      <c r="C3" s="23" t="s">
        <v>1</v>
      </c>
      <c r="D3" s="45" t="s">
        <v>2</v>
      </c>
      <c r="E3" s="45"/>
      <c r="F3" s="23" t="s">
        <v>13</v>
      </c>
      <c r="G3" s="23">
        <v>1</v>
      </c>
      <c r="H3" s="23">
        <v>2</v>
      </c>
      <c r="I3" s="23">
        <v>3</v>
      </c>
      <c r="J3" s="23">
        <v>4</v>
      </c>
      <c r="K3" s="23">
        <v>5</v>
      </c>
      <c r="L3" s="23">
        <v>6</v>
      </c>
      <c r="M3" s="24">
        <v>7</v>
      </c>
    </row>
    <row r="4" spans="2:23" ht="21.9" customHeight="1" x14ac:dyDescent="0.3">
      <c r="B4" s="15">
        <v>1</v>
      </c>
      <c r="C4" s="4" t="s">
        <v>26</v>
      </c>
      <c r="D4" s="16" t="e" vm="2">
        <f>_xlfn.XLOOKUP(E4,Kluby!$D$4:$D$24,Kluby!$C$4:$C$24)</f>
        <v>#VALUE!</v>
      </c>
      <c r="E4" s="16" t="s">
        <v>50</v>
      </c>
      <c r="F4" s="16">
        <v>6</v>
      </c>
      <c r="G4" s="16" t="s">
        <v>139</v>
      </c>
      <c r="H4" s="16" t="s">
        <v>175</v>
      </c>
      <c r="I4" s="16" t="s">
        <v>107</v>
      </c>
      <c r="J4" s="16" t="s">
        <v>73</v>
      </c>
      <c r="K4" s="16" t="s">
        <v>63</v>
      </c>
      <c r="L4" s="40" t="s">
        <v>81</v>
      </c>
      <c r="M4" s="17" t="s">
        <v>61</v>
      </c>
      <c r="O4" s="43" t="str">
        <f>_xlfn.XLOOKUP(E4,'Databáze klubů'!B:B,'Databáze klubů'!C:C)</f>
        <v>&lt;img src="https://sprtec.net/wp-content/uploads/2025/03/logo_Gunners_male-300x201-128x86-1.png" alt="" width="30" class="alignnone size-medium wp-image-1618" /&gt;</v>
      </c>
      <c r="P4" s="43"/>
      <c r="Q4" s="43"/>
      <c r="R4" s="43"/>
      <c r="S4" s="43"/>
      <c r="T4" s="43"/>
      <c r="U4" s="42">
        <f>COUNTIF($G4:$M4,"*V")</f>
        <v>6</v>
      </c>
      <c r="V4" s="42">
        <f>COUNTIF($G4:$M4,"*R")</f>
        <v>0</v>
      </c>
      <c r="W4" s="42">
        <f>COUNTIF($G4:$M4,"*P")</f>
        <v>1</v>
      </c>
    </row>
    <row r="5" spans="2:23" ht="21.9" customHeight="1" x14ac:dyDescent="0.3">
      <c r="B5" s="18">
        <v>2</v>
      </c>
      <c r="C5" s="25" t="s">
        <v>158</v>
      </c>
      <c r="D5" s="1" t="e" vm="3">
        <f>_xlfn.XLOOKUP(E5,Kluby!$D$4:$D$24,Kluby!$C$4:$C$24)</f>
        <v>#VALUE!</v>
      </c>
      <c r="E5" s="1" t="s">
        <v>54</v>
      </c>
      <c r="F5" s="1">
        <v>5.5</v>
      </c>
      <c r="G5" s="1" t="s">
        <v>67</v>
      </c>
      <c r="H5" s="1" t="s">
        <v>68</v>
      </c>
      <c r="I5" s="1" t="s">
        <v>110</v>
      </c>
      <c r="J5" s="1" t="s">
        <v>63</v>
      </c>
      <c r="K5" s="1" t="s">
        <v>93</v>
      </c>
      <c r="L5" s="44" t="s">
        <v>76</v>
      </c>
      <c r="M5" s="14" t="s">
        <v>69</v>
      </c>
      <c r="O5" s="43" t="str">
        <f>_xlfn.XLOOKUP(E5,'Databáze klubů'!B:B,'Databáze klubů'!C:C)</f>
        <v>&lt;img src="https://sprtec.net/wp-content/uploads/2025/03/LOGO-BHC-MK.jpg" alt="" width="30" class="alignnone size-medium wp-image-1618" /&gt;</v>
      </c>
      <c r="P5" s="43"/>
      <c r="Q5" s="43"/>
      <c r="R5" s="43"/>
      <c r="S5" s="43"/>
      <c r="T5" s="43"/>
      <c r="U5" s="42">
        <f t="shared" ref="U5:U42" si="0">COUNTIF($G5:$M5,"*V")</f>
        <v>5</v>
      </c>
      <c r="V5" s="42">
        <f t="shared" ref="V5:V42" si="1">COUNTIF($G5:$M5,"*R")</f>
        <v>1</v>
      </c>
      <c r="W5" s="42">
        <f t="shared" ref="W5:W42" si="2">COUNTIF($G5:$M5,"*P")</f>
        <v>1</v>
      </c>
    </row>
    <row r="6" spans="2:23" ht="21.9" customHeight="1" x14ac:dyDescent="0.3">
      <c r="B6" s="18">
        <v>3</v>
      </c>
      <c r="C6" s="25" t="s">
        <v>32</v>
      </c>
      <c r="D6" s="1" t="e" vm="3">
        <f>_xlfn.XLOOKUP(E6,Kluby!$D$4:$D$24,Kluby!$C$4:$C$24)</f>
        <v>#VALUE!</v>
      </c>
      <c r="E6" s="1" t="s">
        <v>54</v>
      </c>
      <c r="F6" s="1">
        <v>5.5</v>
      </c>
      <c r="G6" s="1" t="s">
        <v>102</v>
      </c>
      <c r="H6" s="1" t="s">
        <v>59</v>
      </c>
      <c r="I6" s="1" t="s">
        <v>96</v>
      </c>
      <c r="J6" s="1" t="s">
        <v>58</v>
      </c>
      <c r="K6" s="1" t="s">
        <v>91</v>
      </c>
      <c r="L6" s="44" t="s">
        <v>113</v>
      </c>
      <c r="M6" s="14" t="s">
        <v>99</v>
      </c>
      <c r="O6" s="43" t="str">
        <f>_xlfn.XLOOKUP(E6,'Databáze klubů'!B:B,'Databáze klubů'!C:C)</f>
        <v>&lt;img src="https://sprtec.net/wp-content/uploads/2025/03/LOGO-BHC-MK.jpg" alt="" width="30" class="alignnone size-medium wp-image-1618" /&gt;</v>
      </c>
      <c r="P6" s="43"/>
      <c r="Q6" s="43"/>
      <c r="R6" s="43"/>
      <c r="S6" s="43"/>
      <c r="T6" s="43"/>
      <c r="U6" s="42">
        <f t="shared" si="0"/>
        <v>5</v>
      </c>
      <c r="V6" s="42">
        <f t="shared" si="1"/>
        <v>1</v>
      </c>
      <c r="W6" s="42">
        <f t="shared" si="2"/>
        <v>1</v>
      </c>
    </row>
    <row r="7" spans="2:23" ht="21.6" customHeight="1" x14ac:dyDescent="0.3">
      <c r="B7" s="18">
        <v>4</v>
      </c>
      <c r="C7" s="25" t="s">
        <v>159</v>
      </c>
      <c r="D7" s="1" t="e" vm="2">
        <f>_xlfn.XLOOKUP(E7,Kluby!$D$4:$D$24,Kluby!$C$4:$C$24)</f>
        <v>#VALUE!</v>
      </c>
      <c r="E7" s="1" t="s">
        <v>50</v>
      </c>
      <c r="F7" s="1">
        <v>5</v>
      </c>
      <c r="G7" s="1" t="s">
        <v>66</v>
      </c>
      <c r="H7" s="1" t="s">
        <v>176</v>
      </c>
      <c r="I7" s="1" t="s">
        <v>80</v>
      </c>
      <c r="J7" s="1" t="s">
        <v>92</v>
      </c>
      <c r="K7" s="1" t="s">
        <v>70</v>
      </c>
      <c r="L7" s="44" t="s">
        <v>99</v>
      </c>
      <c r="M7" s="14" t="s">
        <v>76</v>
      </c>
      <c r="O7" s="43" t="str">
        <f>_xlfn.XLOOKUP(E7,'Databáze klubů'!B:B,'Databáze klubů'!C:C)</f>
        <v>&lt;img src="https://sprtec.net/wp-content/uploads/2025/03/logo_Gunners_male-300x201-128x86-1.png" alt="" width="30" class="alignnone size-medium wp-image-1618" /&gt;</v>
      </c>
      <c r="P7" s="43"/>
      <c r="Q7" s="43"/>
      <c r="R7" s="43"/>
      <c r="S7" s="43"/>
      <c r="T7" s="43"/>
      <c r="U7" s="42">
        <f t="shared" si="0"/>
        <v>5</v>
      </c>
      <c r="V7" s="42">
        <f t="shared" si="1"/>
        <v>0</v>
      </c>
      <c r="W7" s="42">
        <f t="shared" si="2"/>
        <v>2</v>
      </c>
    </row>
    <row r="8" spans="2:23" ht="21.6" customHeight="1" x14ac:dyDescent="0.3">
      <c r="B8" s="18">
        <v>5</v>
      </c>
      <c r="C8" s="25" t="s">
        <v>25</v>
      </c>
      <c r="D8" s="1" t="e" vm="4">
        <f>_xlfn.XLOOKUP(E8,Kluby!$D$4:$D$24,Kluby!$C$4:$C$24)</f>
        <v>#VALUE!</v>
      </c>
      <c r="E8" s="1" t="s">
        <v>51</v>
      </c>
      <c r="F8" s="1">
        <v>5</v>
      </c>
      <c r="G8" s="1" t="s">
        <v>61</v>
      </c>
      <c r="H8" s="1" t="s">
        <v>133</v>
      </c>
      <c r="I8" s="1" t="s">
        <v>95</v>
      </c>
      <c r="J8" s="1" t="s">
        <v>112</v>
      </c>
      <c r="K8" s="1" t="s">
        <v>79</v>
      </c>
      <c r="L8" s="44" t="s">
        <v>71</v>
      </c>
      <c r="M8" s="14" t="s">
        <v>123</v>
      </c>
      <c r="O8" s="43" t="str">
        <f>_xlfn.XLOOKUP(E8,'Databáze klubů'!B:B,'Databáze klubů'!C:C)</f>
        <v>&lt;img src="https://sprtec.net/wp-content/uploads/2024/01/LOGO-2018clear.png" alt="" width="30" class="alignnone size-medium wp-image-1618" /&gt;</v>
      </c>
      <c r="P8" s="43"/>
      <c r="Q8" s="43"/>
      <c r="R8" s="43"/>
      <c r="S8" s="43"/>
      <c r="T8" s="43"/>
      <c r="U8" s="42">
        <f t="shared" si="0"/>
        <v>4</v>
      </c>
      <c r="V8" s="42">
        <f t="shared" si="1"/>
        <v>2</v>
      </c>
      <c r="W8" s="42">
        <f t="shared" si="2"/>
        <v>1</v>
      </c>
    </row>
    <row r="9" spans="2:23" ht="21.6" customHeight="1" x14ac:dyDescent="0.3">
      <c r="B9" s="18">
        <v>6</v>
      </c>
      <c r="C9" s="25" t="s">
        <v>160</v>
      </c>
      <c r="D9" s="1" t="e" vm="5">
        <f>_xlfn.XLOOKUP(E9,Kluby!$D$4:$D$24,Kluby!$C$4:$C$24)</f>
        <v>#VALUE!</v>
      </c>
      <c r="E9" s="1" t="s">
        <v>55</v>
      </c>
      <c r="F9" s="1">
        <v>4.5</v>
      </c>
      <c r="G9" s="1" t="s">
        <v>80</v>
      </c>
      <c r="H9" s="1" t="s">
        <v>58</v>
      </c>
      <c r="I9" s="1" t="s">
        <v>57</v>
      </c>
      <c r="J9" s="1" t="s">
        <v>70</v>
      </c>
      <c r="K9" s="1" t="s">
        <v>177</v>
      </c>
      <c r="L9" s="44" t="s">
        <v>83</v>
      </c>
      <c r="M9" s="14" t="s">
        <v>98</v>
      </c>
      <c r="O9" s="43" t="str">
        <f>_xlfn.XLOOKUP(E9,'Databáze klubů'!B:B,'Databáze klubů'!C:C)</f>
        <v>&lt;img src="https://sprtec.net/wp-content/uploads/2024/01/logo250.png" alt="" width="30" class="alignnone size-medium wp-image-1618" /&gt;</v>
      </c>
      <c r="P9" s="43"/>
      <c r="Q9" s="43"/>
      <c r="R9" s="43"/>
      <c r="S9" s="43"/>
      <c r="T9" s="43"/>
      <c r="U9" s="42">
        <f t="shared" si="0"/>
        <v>4</v>
      </c>
      <c r="V9" s="42">
        <f t="shared" si="1"/>
        <v>1</v>
      </c>
      <c r="W9" s="42">
        <f t="shared" si="2"/>
        <v>2</v>
      </c>
    </row>
    <row r="10" spans="2:23" ht="21.6" customHeight="1" x14ac:dyDescent="0.3">
      <c r="B10" s="18">
        <v>7</v>
      </c>
      <c r="C10" s="25" t="s">
        <v>37</v>
      </c>
      <c r="D10" s="1" t="e" vm="2">
        <f>_xlfn.XLOOKUP(E10,Kluby!$D$4:$D$24,Kluby!$C$4:$C$24)</f>
        <v>#VALUE!</v>
      </c>
      <c r="E10" s="1" t="s">
        <v>50</v>
      </c>
      <c r="F10" s="1">
        <v>4.5</v>
      </c>
      <c r="G10" s="1" t="s">
        <v>60</v>
      </c>
      <c r="H10" s="1" t="s">
        <v>69</v>
      </c>
      <c r="I10" s="1" t="s">
        <v>123</v>
      </c>
      <c r="J10" s="1" t="s">
        <v>59</v>
      </c>
      <c r="K10" s="1" t="s">
        <v>76</v>
      </c>
      <c r="L10" s="44" t="s">
        <v>77</v>
      </c>
      <c r="M10" s="14" t="s">
        <v>115</v>
      </c>
      <c r="O10" s="43" t="str">
        <f>_xlfn.XLOOKUP(E10,'Databáze klubů'!B:B,'Databáze klubů'!C:C)</f>
        <v>&lt;img src="https://sprtec.net/wp-content/uploads/2025/03/logo_Gunners_male-300x201-128x86-1.png" alt="" width="30" class="alignnone size-medium wp-image-1618" /&gt;</v>
      </c>
      <c r="P10" s="43"/>
      <c r="Q10" s="43"/>
      <c r="R10" s="43"/>
      <c r="S10" s="43"/>
      <c r="T10" s="43"/>
      <c r="U10" s="42">
        <f t="shared" si="0"/>
        <v>4</v>
      </c>
      <c r="V10" s="42">
        <f t="shared" si="1"/>
        <v>1</v>
      </c>
      <c r="W10" s="42">
        <f t="shared" si="2"/>
        <v>2</v>
      </c>
    </row>
    <row r="11" spans="2:23" ht="21.6" customHeight="1" x14ac:dyDescent="0.3">
      <c r="B11" s="18">
        <v>8</v>
      </c>
      <c r="C11" s="25" t="s">
        <v>161</v>
      </c>
      <c r="D11" s="1" t="e" vm="2">
        <f>_xlfn.XLOOKUP(E11,Kluby!$D$4:$D$24,Kluby!$C$4:$C$24)</f>
        <v>#VALUE!</v>
      </c>
      <c r="E11" s="1" t="s">
        <v>50</v>
      </c>
      <c r="F11" s="1">
        <v>4.5</v>
      </c>
      <c r="G11" s="1" t="s">
        <v>106</v>
      </c>
      <c r="H11" s="1" t="s">
        <v>104</v>
      </c>
      <c r="I11" s="1" t="s">
        <v>71</v>
      </c>
      <c r="J11" s="1" t="s">
        <v>110</v>
      </c>
      <c r="K11" s="1" t="s">
        <v>113</v>
      </c>
      <c r="L11" s="44" t="s">
        <v>86</v>
      </c>
      <c r="M11" s="14" t="s">
        <v>59</v>
      </c>
      <c r="O11" s="43" t="str">
        <f>_xlfn.XLOOKUP(E11,'Databáze klubů'!B:B,'Databáze klubů'!C:C)</f>
        <v>&lt;img src="https://sprtec.net/wp-content/uploads/2025/03/logo_Gunners_male-300x201-128x86-1.png" alt="" width="30" class="alignnone size-medium wp-image-1618" /&gt;</v>
      </c>
      <c r="P11" s="43"/>
      <c r="Q11" s="43"/>
      <c r="R11" s="43"/>
      <c r="S11" s="43"/>
      <c r="T11" s="43"/>
      <c r="U11" s="42">
        <f t="shared" si="0"/>
        <v>4</v>
      </c>
      <c r="V11" s="42">
        <f t="shared" si="1"/>
        <v>1</v>
      </c>
      <c r="W11" s="42">
        <f t="shared" si="2"/>
        <v>2</v>
      </c>
    </row>
    <row r="12" spans="2:23" ht="21.6" customHeight="1" x14ac:dyDescent="0.3">
      <c r="B12" s="18">
        <v>9</v>
      </c>
      <c r="C12" s="25" t="s">
        <v>28</v>
      </c>
      <c r="D12" s="1" t="e" vm="6">
        <f>_xlfn.XLOOKUP(E12,Kluby!$D$4:$D$24,Kluby!$C$4:$C$24)</f>
        <v>#VALUE!</v>
      </c>
      <c r="E12" s="1" t="s">
        <v>52</v>
      </c>
      <c r="F12" s="1">
        <v>4.5</v>
      </c>
      <c r="G12" s="1" t="s">
        <v>85</v>
      </c>
      <c r="H12" s="1" t="s">
        <v>96</v>
      </c>
      <c r="I12" s="1" t="s">
        <v>77</v>
      </c>
      <c r="J12" s="1" t="s">
        <v>119</v>
      </c>
      <c r="K12" s="1" t="s">
        <v>83</v>
      </c>
      <c r="L12" s="44" t="s">
        <v>57</v>
      </c>
      <c r="M12" s="14" t="s">
        <v>86</v>
      </c>
      <c r="O12" s="43" t="str">
        <f>_xlfn.XLOOKUP(E12,'Databáze klubů'!B:B,'Databáze klubů'!C:C)</f>
        <v>&lt;img src="https://sprtec.net/wp-content/uploads/2024/01/unnamed.png" alt="" width="30" class="alignnone size-medium wp-image-1618" /&gt;</v>
      </c>
      <c r="P12" s="43"/>
      <c r="Q12" s="43"/>
      <c r="R12" s="43"/>
      <c r="S12" s="43"/>
      <c r="T12" s="43"/>
      <c r="U12" s="42">
        <f t="shared" si="0"/>
        <v>4</v>
      </c>
      <c r="V12" s="42">
        <f t="shared" si="1"/>
        <v>1</v>
      </c>
      <c r="W12" s="42">
        <f t="shared" si="2"/>
        <v>2</v>
      </c>
    </row>
    <row r="13" spans="2:23" ht="21.6" customHeight="1" x14ac:dyDescent="0.3">
      <c r="B13" s="18">
        <v>10</v>
      </c>
      <c r="C13" s="25" t="s">
        <v>34</v>
      </c>
      <c r="D13" s="1" t="e" vm="5">
        <f>_xlfn.XLOOKUP(E13,Kluby!$D$4:$D$24,Kluby!$C$4:$C$24)</f>
        <v>#VALUE!</v>
      </c>
      <c r="E13" s="1" t="s">
        <v>55</v>
      </c>
      <c r="F13" s="1">
        <v>4.5</v>
      </c>
      <c r="G13" s="1" t="s">
        <v>127</v>
      </c>
      <c r="H13" s="1" t="s">
        <v>178</v>
      </c>
      <c r="I13" s="1" t="s">
        <v>179</v>
      </c>
      <c r="J13" s="1" t="s">
        <v>67</v>
      </c>
      <c r="K13" s="1" t="s">
        <v>89</v>
      </c>
      <c r="L13" s="44" t="s">
        <v>145</v>
      </c>
      <c r="M13" s="14" t="s">
        <v>118</v>
      </c>
      <c r="O13" s="43" t="str">
        <f>_xlfn.XLOOKUP(E13,'Databáze klubů'!B:B,'Databáze klubů'!C:C)</f>
        <v>&lt;img src="https://sprtec.net/wp-content/uploads/2024/01/logo250.png" alt="" width="30" class="alignnone size-medium wp-image-1618" /&gt;</v>
      </c>
      <c r="P13" s="43"/>
      <c r="Q13" s="43"/>
      <c r="R13" s="43"/>
      <c r="S13" s="43"/>
      <c r="T13" s="43"/>
      <c r="U13" s="42">
        <f t="shared" si="0"/>
        <v>3</v>
      </c>
      <c r="V13" s="42">
        <f t="shared" si="1"/>
        <v>3</v>
      </c>
      <c r="W13" s="42">
        <f t="shared" si="2"/>
        <v>1</v>
      </c>
    </row>
    <row r="14" spans="2:23" ht="21.6" customHeight="1" x14ac:dyDescent="0.3">
      <c r="B14" s="18">
        <v>11</v>
      </c>
      <c r="C14" s="25" t="s">
        <v>42</v>
      </c>
      <c r="D14" s="1" t="e" vm="3">
        <f>_xlfn.XLOOKUP(E14,Kluby!$D$4:$D$24,Kluby!$C$4:$C$24)</f>
        <v>#VALUE!</v>
      </c>
      <c r="E14" s="1" t="s">
        <v>54</v>
      </c>
      <c r="F14" s="1">
        <v>4.5</v>
      </c>
      <c r="G14" s="1" t="s">
        <v>59</v>
      </c>
      <c r="H14" s="1" t="s">
        <v>122</v>
      </c>
      <c r="I14" s="1" t="s">
        <v>64</v>
      </c>
      <c r="J14" s="1" t="s">
        <v>101</v>
      </c>
      <c r="K14" s="1" t="s">
        <v>114</v>
      </c>
      <c r="L14" s="44" t="s">
        <v>92</v>
      </c>
      <c r="M14" s="14" t="s">
        <v>113</v>
      </c>
      <c r="O14" s="43" t="str">
        <f>_xlfn.XLOOKUP(E14,'Databáze klubů'!B:B,'Databáze klubů'!C:C)</f>
        <v>&lt;img src="https://sprtec.net/wp-content/uploads/2025/03/LOGO-BHC-MK.jpg" alt="" width="30" class="alignnone size-medium wp-image-1618" /&gt;</v>
      </c>
      <c r="P14" s="43"/>
      <c r="Q14" s="43"/>
      <c r="R14" s="43"/>
      <c r="S14" s="43"/>
      <c r="T14" s="43"/>
      <c r="U14" s="42">
        <f t="shared" si="0"/>
        <v>4</v>
      </c>
      <c r="V14" s="42">
        <f t="shared" si="1"/>
        <v>1</v>
      </c>
      <c r="W14" s="42">
        <f t="shared" si="2"/>
        <v>2</v>
      </c>
    </row>
    <row r="15" spans="2:23" ht="21.6" customHeight="1" x14ac:dyDescent="0.3">
      <c r="B15" s="18">
        <v>12</v>
      </c>
      <c r="C15" s="25" t="s">
        <v>162</v>
      </c>
      <c r="D15" s="1" t="e" vm="5">
        <f>_xlfn.XLOOKUP(E15,Kluby!$D$4:$D$24,Kluby!$C$4:$C$24)</f>
        <v>#VALUE!</v>
      </c>
      <c r="E15" s="1" t="s">
        <v>55</v>
      </c>
      <c r="F15" s="1">
        <v>4</v>
      </c>
      <c r="G15" s="1" t="s">
        <v>74</v>
      </c>
      <c r="H15" s="1" t="s">
        <v>73</v>
      </c>
      <c r="I15" s="1" t="s">
        <v>120</v>
      </c>
      <c r="J15" s="1" t="s">
        <v>109</v>
      </c>
      <c r="K15" s="1" t="s">
        <v>82</v>
      </c>
      <c r="L15" s="44" t="s">
        <v>104</v>
      </c>
      <c r="M15" s="14" t="s">
        <v>107</v>
      </c>
      <c r="O15" s="43" t="str">
        <f>_xlfn.XLOOKUP(E15,'Databáze klubů'!B:B,'Databáze klubů'!C:C)</f>
        <v>&lt;img src="https://sprtec.net/wp-content/uploads/2024/01/logo250.png" alt="" width="30" class="alignnone size-medium wp-image-1618" /&gt;</v>
      </c>
      <c r="P15" s="43"/>
      <c r="Q15" s="43"/>
      <c r="R15" s="43"/>
      <c r="S15" s="43"/>
      <c r="T15" s="43"/>
      <c r="U15" s="42">
        <f t="shared" si="0"/>
        <v>3</v>
      </c>
      <c r="V15" s="42">
        <f t="shared" si="1"/>
        <v>2</v>
      </c>
      <c r="W15" s="42">
        <f t="shared" si="2"/>
        <v>2</v>
      </c>
    </row>
    <row r="16" spans="2:23" ht="21.6" customHeight="1" x14ac:dyDescent="0.3">
      <c r="B16" s="18">
        <v>13</v>
      </c>
      <c r="C16" s="25" t="s">
        <v>39</v>
      </c>
      <c r="D16" s="1" t="e" vm="7">
        <f>_xlfn.XLOOKUP(E16,Kluby!$D$4:$D$24,Kluby!$C$4:$C$24)</f>
        <v>#VALUE!</v>
      </c>
      <c r="E16" s="1" t="s">
        <v>56</v>
      </c>
      <c r="F16" s="1">
        <v>4</v>
      </c>
      <c r="G16" s="1" t="s">
        <v>94</v>
      </c>
      <c r="H16" s="1" t="s">
        <v>121</v>
      </c>
      <c r="I16" s="1" t="s">
        <v>88</v>
      </c>
      <c r="J16" s="1" t="s">
        <v>96</v>
      </c>
      <c r="K16" s="1" t="s">
        <v>73</v>
      </c>
      <c r="L16" s="44" t="s">
        <v>66</v>
      </c>
      <c r="M16" s="14" t="s">
        <v>57</v>
      </c>
      <c r="O16" s="43" t="str">
        <f>_xlfn.XLOOKUP(E16,'Databáze klubů'!B:B,'Databáze klubů'!C:C)</f>
        <v>&lt;img src="https://sprtec.net/wp-content/uploads/2024/01/KSH.png" alt="" width="30" class="alignnone size-medium wp-image-1618" /&gt;</v>
      </c>
      <c r="P16" s="43"/>
      <c r="Q16" s="43"/>
      <c r="R16" s="43"/>
      <c r="S16" s="43"/>
      <c r="T16" s="43"/>
      <c r="U16" s="42">
        <f t="shared" si="0"/>
        <v>4</v>
      </c>
      <c r="V16" s="42">
        <f t="shared" si="1"/>
        <v>0</v>
      </c>
      <c r="W16" s="42">
        <f t="shared" si="2"/>
        <v>3</v>
      </c>
    </row>
    <row r="17" spans="2:23" ht="21.6" customHeight="1" x14ac:dyDescent="0.3">
      <c r="B17" s="18">
        <v>14</v>
      </c>
      <c r="C17" s="25" t="s">
        <v>163</v>
      </c>
      <c r="D17" s="1" t="e" vm="7">
        <f>_xlfn.XLOOKUP(E17,Kluby!$D$4:$D$24,Kluby!$C$4:$C$24)</f>
        <v>#VALUE!</v>
      </c>
      <c r="E17" s="1" t="s">
        <v>56</v>
      </c>
      <c r="F17" s="1">
        <v>4</v>
      </c>
      <c r="G17" s="1" t="s">
        <v>78</v>
      </c>
      <c r="H17" s="1" t="s">
        <v>71</v>
      </c>
      <c r="I17" s="1" t="s">
        <v>104</v>
      </c>
      <c r="J17" s="1" t="s">
        <v>91</v>
      </c>
      <c r="K17" s="1" t="s">
        <v>134</v>
      </c>
      <c r="L17" s="44" t="s">
        <v>80</v>
      </c>
      <c r="M17" s="14" t="s">
        <v>66</v>
      </c>
      <c r="O17" s="43" t="str">
        <f>_xlfn.XLOOKUP(E17,'Databáze klubů'!B:B,'Databáze klubů'!C:C)</f>
        <v>&lt;img src="https://sprtec.net/wp-content/uploads/2024/01/KSH.png" alt="" width="30" class="alignnone size-medium wp-image-1618" /&gt;</v>
      </c>
      <c r="P17" s="43"/>
      <c r="Q17" s="43"/>
      <c r="R17" s="43"/>
      <c r="S17" s="43"/>
      <c r="T17" s="43"/>
      <c r="U17" s="42">
        <f t="shared" si="0"/>
        <v>3</v>
      </c>
      <c r="V17" s="42">
        <f t="shared" si="1"/>
        <v>2</v>
      </c>
      <c r="W17" s="42">
        <f t="shared" si="2"/>
        <v>2</v>
      </c>
    </row>
    <row r="18" spans="2:23" ht="21.6" customHeight="1" x14ac:dyDescent="0.3">
      <c r="B18" s="18">
        <v>15</v>
      </c>
      <c r="C18" s="25" t="s">
        <v>35</v>
      </c>
      <c r="D18" s="1" t="e" vm="4">
        <f>_xlfn.XLOOKUP(E18,Kluby!$D$4:$D$24,Kluby!$C$4:$C$24)</f>
        <v>#VALUE!</v>
      </c>
      <c r="E18" s="1" t="s">
        <v>51</v>
      </c>
      <c r="F18" s="1">
        <v>4</v>
      </c>
      <c r="G18" s="1" t="s">
        <v>132</v>
      </c>
      <c r="H18" s="1" t="s">
        <v>119</v>
      </c>
      <c r="I18" s="1" t="s">
        <v>85</v>
      </c>
      <c r="J18" s="1" t="s">
        <v>98</v>
      </c>
      <c r="K18" s="1" t="s">
        <v>112</v>
      </c>
      <c r="L18" s="44" t="s">
        <v>180</v>
      </c>
      <c r="M18" s="14" t="s">
        <v>108</v>
      </c>
      <c r="O18" s="43" t="str">
        <f>_xlfn.XLOOKUP(E18,'Databáze klubů'!B:B,'Databáze klubů'!C:C)</f>
        <v>&lt;img src="https://sprtec.net/wp-content/uploads/2024/01/LOGO-2018clear.png" alt="" width="30" class="alignnone size-medium wp-image-1618" /&gt;</v>
      </c>
      <c r="P18" s="43"/>
      <c r="Q18" s="43"/>
      <c r="R18" s="43"/>
      <c r="S18" s="43"/>
      <c r="T18" s="43"/>
      <c r="U18" s="42">
        <f t="shared" si="0"/>
        <v>3</v>
      </c>
      <c r="V18" s="42">
        <f t="shared" si="1"/>
        <v>2</v>
      </c>
      <c r="W18" s="42">
        <f t="shared" si="2"/>
        <v>2</v>
      </c>
    </row>
    <row r="19" spans="2:23" ht="21.6" customHeight="1" x14ac:dyDescent="0.3">
      <c r="B19" s="18">
        <v>16</v>
      </c>
      <c r="C19" s="25" t="s">
        <v>36</v>
      </c>
      <c r="D19" s="1" t="e" vm="7">
        <f>_xlfn.XLOOKUP(E19,Kluby!$D$4:$D$24,Kluby!$C$4:$C$24)</f>
        <v>#VALUE!</v>
      </c>
      <c r="E19" s="1" t="s">
        <v>56</v>
      </c>
      <c r="F19" s="1">
        <v>4</v>
      </c>
      <c r="G19" s="1" t="s">
        <v>119</v>
      </c>
      <c r="H19" s="1" t="s">
        <v>132</v>
      </c>
      <c r="I19" s="1" t="s">
        <v>83</v>
      </c>
      <c r="J19" s="1" t="s">
        <v>78</v>
      </c>
      <c r="K19" s="1" t="s">
        <v>74</v>
      </c>
      <c r="L19" s="44" t="s">
        <v>121</v>
      </c>
      <c r="M19" s="14" t="s">
        <v>60</v>
      </c>
      <c r="O19" s="43" t="str">
        <f>_xlfn.XLOOKUP(E19,'Databáze klubů'!B:B,'Databáze klubů'!C:C)</f>
        <v>&lt;img src="https://sprtec.net/wp-content/uploads/2024/01/KSH.png" alt="" width="30" class="alignnone size-medium wp-image-1618" /&gt;</v>
      </c>
      <c r="P19" s="43"/>
      <c r="Q19" s="43"/>
      <c r="R19" s="43"/>
      <c r="S19" s="43"/>
      <c r="T19" s="43"/>
      <c r="U19" s="42">
        <f t="shared" si="0"/>
        <v>4</v>
      </c>
      <c r="V19" s="42">
        <f t="shared" si="1"/>
        <v>0</v>
      </c>
      <c r="W19" s="42">
        <f t="shared" si="2"/>
        <v>3</v>
      </c>
    </row>
    <row r="20" spans="2:23" ht="21.6" customHeight="1" x14ac:dyDescent="0.3">
      <c r="B20" s="18">
        <v>17</v>
      </c>
      <c r="C20" s="25" t="s">
        <v>31</v>
      </c>
      <c r="D20" s="1" t="e" vm="6">
        <f>_xlfn.XLOOKUP(E20,Kluby!$D$4:$D$24,Kluby!$C$4:$C$24)</f>
        <v>#VALUE!</v>
      </c>
      <c r="E20" s="1" t="s">
        <v>52</v>
      </c>
      <c r="F20" s="1">
        <v>4</v>
      </c>
      <c r="G20" s="1" t="s">
        <v>176</v>
      </c>
      <c r="H20" s="1" t="s">
        <v>130</v>
      </c>
      <c r="I20" s="1" t="s">
        <v>60</v>
      </c>
      <c r="J20" s="1" t="s">
        <v>76</v>
      </c>
      <c r="K20" s="1" t="s">
        <v>127</v>
      </c>
      <c r="L20" s="44" t="s">
        <v>97</v>
      </c>
      <c r="M20" s="14" t="s">
        <v>102</v>
      </c>
      <c r="O20" s="43" t="str">
        <f>_xlfn.XLOOKUP(E20,'Databáze klubů'!B:B,'Databáze klubů'!C:C)</f>
        <v>&lt;img src="https://sprtec.net/wp-content/uploads/2024/01/unnamed.png" alt="" width="30" class="alignnone size-medium wp-image-1618" /&gt;</v>
      </c>
      <c r="P20" s="43"/>
      <c r="Q20" s="43"/>
      <c r="R20" s="43"/>
      <c r="S20" s="43"/>
      <c r="T20" s="43"/>
      <c r="U20" s="42">
        <f t="shared" si="0"/>
        <v>4</v>
      </c>
      <c r="V20" s="42">
        <f t="shared" si="1"/>
        <v>0</v>
      </c>
      <c r="W20" s="42">
        <f t="shared" si="2"/>
        <v>3</v>
      </c>
    </row>
    <row r="21" spans="2:23" ht="21.6" customHeight="1" x14ac:dyDescent="0.3">
      <c r="B21" s="18">
        <v>18</v>
      </c>
      <c r="C21" s="25" t="s">
        <v>164</v>
      </c>
      <c r="D21" s="1" t="e" vm="2">
        <f>_xlfn.XLOOKUP(E21,Kluby!$D$4:$D$24,Kluby!$C$4:$C$24)</f>
        <v>#VALUE!</v>
      </c>
      <c r="E21" s="1" t="s">
        <v>50</v>
      </c>
      <c r="F21" s="1">
        <v>4</v>
      </c>
      <c r="G21" s="1" t="s">
        <v>181</v>
      </c>
      <c r="H21" s="1" t="s">
        <v>64</v>
      </c>
      <c r="I21" s="1" t="s">
        <v>79</v>
      </c>
      <c r="J21" s="1" t="s">
        <v>143</v>
      </c>
      <c r="K21" s="1" t="s">
        <v>101</v>
      </c>
      <c r="L21" s="44" t="s">
        <v>85</v>
      </c>
      <c r="M21" s="14" t="s">
        <v>87</v>
      </c>
      <c r="O21" s="43" t="str">
        <f>_xlfn.XLOOKUP(E21,'Databáze klubů'!B:B,'Databáze klubů'!C:C)</f>
        <v>&lt;img src="https://sprtec.net/wp-content/uploads/2025/03/logo_Gunners_male-300x201-128x86-1.png" alt="" width="30" class="alignnone size-medium wp-image-1618" /&gt;</v>
      </c>
      <c r="P21" s="43"/>
      <c r="Q21" s="43"/>
      <c r="R21" s="43"/>
      <c r="S21" s="43"/>
      <c r="T21" s="43"/>
      <c r="U21" s="42">
        <f t="shared" si="0"/>
        <v>3</v>
      </c>
      <c r="V21" s="42">
        <f t="shared" si="1"/>
        <v>2</v>
      </c>
      <c r="W21" s="42">
        <f t="shared" si="2"/>
        <v>2</v>
      </c>
    </row>
    <row r="22" spans="2:23" ht="21.6" customHeight="1" x14ac:dyDescent="0.3">
      <c r="B22" s="18">
        <v>19</v>
      </c>
      <c r="C22" s="25" t="s">
        <v>33</v>
      </c>
      <c r="D22" s="1" t="e" vm="4">
        <f>_xlfn.XLOOKUP(E22,Kluby!$D$4:$D$24,Kluby!$C$4:$C$24)</f>
        <v>#VALUE!</v>
      </c>
      <c r="E22" s="1" t="s">
        <v>51</v>
      </c>
      <c r="F22" s="1">
        <v>3.5</v>
      </c>
      <c r="G22" s="1" t="s">
        <v>182</v>
      </c>
      <c r="H22" s="1" t="s">
        <v>108</v>
      </c>
      <c r="I22" s="1" t="s">
        <v>92</v>
      </c>
      <c r="J22" s="1" t="s">
        <v>89</v>
      </c>
      <c r="K22" s="1" t="s">
        <v>88</v>
      </c>
      <c r="L22" s="44" t="s">
        <v>98</v>
      </c>
      <c r="M22" s="14" t="s">
        <v>137</v>
      </c>
      <c r="O22" s="43" t="str">
        <f>_xlfn.XLOOKUP(E22,'Databáze klubů'!B:B,'Databáze klubů'!C:C)</f>
        <v>&lt;img src="https://sprtec.net/wp-content/uploads/2024/01/LOGO-2018clear.png" alt="" width="30" class="alignnone size-medium wp-image-1618" /&gt;</v>
      </c>
      <c r="P22" s="43"/>
      <c r="Q22" s="43"/>
      <c r="R22" s="43"/>
      <c r="S22" s="43"/>
      <c r="T22" s="43"/>
      <c r="U22" s="42">
        <f t="shared" si="0"/>
        <v>3</v>
      </c>
      <c r="V22" s="42">
        <f t="shared" si="1"/>
        <v>1</v>
      </c>
      <c r="W22" s="42">
        <f t="shared" si="2"/>
        <v>3</v>
      </c>
    </row>
    <row r="23" spans="2:23" ht="21.6" customHeight="1" x14ac:dyDescent="0.3">
      <c r="B23" s="18">
        <v>20</v>
      </c>
      <c r="C23" s="25" t="s">
        <v>165</v>
      </c>
      <c r="D23" s="1" t="e" vm="7">
        <f>_xlfn.XLOOKUP(E23,Kluby!$D$4:$D$24,Kluby!$C$4:$C$24)</f>
        <v>#VALUE!</v>
      </c>
      <c r="E23" s="1" t="s">
        <v>56</v>
      </c>
      <c r="F23" s="1">
        <v>3.5</v>
      </c>
      <c r="G23" s="1" t="s">
        <v>97</v>
      </c>
      <c r="H23" s="1" t="s">
        <v>62</v>
      </c>
      <c r="I23" s="1" t="s">
        <v>59</v>
      </c>
      <c r="J23" s="1" t="s">
        <v>88</v>
      </c>
      <c r="K23" s="1" t="s">
        <v>135</v>
      </c>
      <c r="L23" s="44" t="s">
        <v>103</v>
      </c>
      <c r="M23" s="14" t="s">
        <v>106</v>
      </c>
      <c r="O23" s="43" t="str">
        <f>_xlfn.XLOOKUP(E23,'Databáze klubů'!B:B,'Databáze klubů'!C:C)</f>
        <v>&lt;img src="https://sprtec.net/wp-content/uploads/2024/01/KSH.png" alt="" width="30" class="alignnone size-medium wp-image-1618" /&gt;</v>
      </c>
      <c r="P23" s="43"/>
      <c r="Q23" s="43"/>
      <c r="R23" s="43"/>
      <c r="S23" s="43"/>
      <c r="T23" s="43"/>
      <c r="U23" s="42">
        <f t="shared" si="0"/>
        <v>3</v>
      </c>
      <c r="V23" s="42">
        <f t="shared" si="1"/>
        <v>1</v>
      </c>
      <c r="W23" s="42">
        <f t="shared" si="2"/>
        <v>3</v>
      </c>
    </row>
    <row r="24" spans="2:23" ht="21.6" customHeight="1" x14ac:dyDescent="0.3">
      <c r="B24" s="18">
        <v>21</v>
      </c>
      <c r="C24" s="25" t="s">
        <v>166</v>
      </c>
      <c r="D24" s="1" t="e" vm="8">
        <f>_xlfn.XLOOKUP(E24,Kluby!$D$4:$D$24,Kluby!$C$4:$C$24)</f>
        <v>#VALUE!</v>
      </c>
      <c r="E24" s="1" t="s">
        <v>53</v>
      </c>
      <c r="F24" s="1">
        <v>3.5</v>
      </c>
      <c r="G24" s="1" t="s">
        <v>104</v>
      </c>
      <c r="H24" s="1" t="s">
        <v>183</v>
      </c>
      <c r="I24" s="1" t="s">
        <v>117</v>
      </c>
      <c r="J24" s="1" t="s">
        <v>175</v>
      </c>
      <c r="K24" s="1" t="s">
        <v>110</v>
      </c>
      <c r="L24" s="44" t="s">
        <v>100</v>
      </c>
      <c r="M24" s="14" t="s">
        <v>136</v>
      </c>
      <c r="O24" s="43" t="str">
        <f>_xlfn.XLOOKUP(E24,'Databáze klubů'!B:B,'Databáze klubů'!C:C)</f>
        <v>&lt;img src="https://sprtec.net/wp-content/uploads/2025/03/Illava-clear.png" alt="" width="30" class="alignnone size-medium wp-image-1618" /&gt;</v>
      </c>
      <c r="P24" s="43"/>
      <c r="Q24" s="43"/>
      <c r="R24" s="43"/>
      <c r="S24" s="43"/>
      <c r="T24" s="43"/>
      <c r="U24" s="42">
        <f t="shared" si="0"/>
        <v>3</v>
      </c>
      <c r="V24" s="42">
        <f t="shared" si="1"/>
        <v>1</v>
      </c>
      <c r="W24" s="42">
        <f t="shared" si="2"/>
        <v>3</v>
      </c>
    </row>
    <row r="25" spans="2:23" ht="21.6" customHeight="1" x14ac:dyDescent="0.3">
      <c r="B25" s="18">
        <v>22</v>
      </c>
      <c r="C25" s="25" t="s">
        <v>44</v>
      </c>
      <c r="D25" s="1" t="e" vm="8">
        <f>_xlfn.XLOOKUP(E25,Kluby!$D$4:$D$24,Kluby!$C$4:$C$24)</f>
        <v>#VALUE!</v>
      </c>
      <c r="E25" s="1" t="s">
        <v>53</v>
      </c>
      <c r="F25" s="1">
        <v>3.5</v>
      </c>
      <c r="G25" s="1" t="s">
        <v>120</v>
      </c>
      <c r="H25" s="1" t="s">
        <v>74</v>
      </c>
      <c r="I25" s="1" t="s">
        <v>111</v>
      </c>
      <c r="J25" s="1" t="s">
        <v>122</v>
      </c>
      <c r="K25" s="1" t="s">
        <v>175</v>
      </c>
      <c r="L25" s="44" t="s">
        <v>128</v>
      </c>
      <c r="M25" s="14" t="s">
        <v>92</v>
      </c>
      <c r="O25" s="43" t="str">
        <f>_xlfn.XLOOKUP(E25,'Databáze klubů'!B:B,'Databáze klubů'!C:C)</f>
        <v>&lt;img src="https://sprtec.net/wp-content/uploads/2025/03/Illava-clear.png" alt="" width="30" class="alignnone size-medium wp-image-1618" /&gt;</v>
      </c>
      <c r="P25" s="43"/>
      <c r="Q25" s="43"/>
      <c r="R25" s="43"/>
      <c r="S25" s="43"/>
      <c r="T25" s="43"/>
      <c r="U25" s="42">
        <f t="shared" si="0"/>
        <v>3</v>
      </c>
      <c r="V25" s="42">
        <f t="shared" si="1"/>
        <v>1</v>
      </c>
      <c r="W25" s="42">
        <f t="shared" si="2"/>
        <v>3</v>
      </c>
    </row>
    <row r="26" spans="2:23" ht="21.6" customHeight="1" x14ac:dyDescent="0.3">
      <c r="B26" s="18">
        <v>23</v>
      </c>
      <c r="C26" s="25" t="s">
        <v>167</v>
      </c>
      <c r="D26" s="1" t="e" vm="2">
        <f>_xlfn.XLOOKUP(E26,Kluby!$D$4:$D$24,Kluby!$C$4:$C$24)</f>
        <v>#VALUE!</v>
      </c>
      <c r="E26" s="1" t="s">
        <v>50</v>
      </c>
      <c r="F26" s="1">
        <v>3.5</v>
      </c>
      <c r="G26" s="1" t="s">
        <v>184</v>
      </c>
      <c r="H26" s="1" t="s">
        <v>140</v>
      </c>
      <c r="I26" s="1" t="s">
        <v>142</v>
      </c>
      <c r="J26" s="1" t="s">
        <v>64</v>
      </c>
      <c r="K26" s="1" t="s">
        <v>137</v>
      </c>
      <c r="L26" s="44" t="s">
        <v>176</v>
      </c>
      <c r="M26" s="14" t="s">
        <v>96</v>
      </c>
      <c r="O26" s="43" t="str">
        <f>_xlfn.XLOOKUP(E26,'Databáze klubů'!B:B,'Databáze klubů'!C:C)</f>
        <v>&lt;img src="https://sprtec.net/wp-content/uploads/2025/03/logo_Gunners_male-300x201-128x86-1.png" alt="" width="30" class="alignnone size-medium wp-image-1618" /&gt;</v>
      </c>
      <c r="P26" s="43"/>
      <c r="Q26" s="43"/>
      <c r="R26" s="43"/>
      <c r="S26" s="43"/>
      <c r="T26" s="43"/>
      <c r="U26" s="42">
        <f t="shared" si="0"/>
        <v>3</v>
      </c>
      <c r="V26" s="42">
        <f t="shared" si="1"/>
        <v>1</v>
      </c>
      <c r="W26" s="42">
        <f t="shared" si="2"/>
        <v>3</v>
      </c>
    </row>
    <row r="27" spans="2:23" ht="21.6" customHeight="1" x14ac:dyDescent="0.3">
      <c r="B27" s="18">
        <v>24</v>
      </c>
      <c r="C27" s="25" t="s">
        <v>43</v>
      </c>
      <c r="D27" s="1" t="e" vm="3">
        <f>_xlfn.XLOOKUP(E27,Kluby!$D$4:$D$24,Kluby!$C$4:$C$24)</f>
        <v>#VALUE!</v>
      </c>
      <c r="E27" s="1" t="s">
        <v>54</v>
      </c>
      <c r="F27" s="1">
        <v>3</v>
      </c>
      <c r="G27" s="1" t="s">
        <v>134</v>
      </c>
      <c r="H27" s="1" t="s">
        <v>114</v>
      </c>
      <c r="I27" s="1" t="s">
        <v>76</v>
      </c>
      <c r="J27" s="1" t="s">
        <v>72</v>
      </c>
      <c r="K27" s="1" t="s">
        <v>100</v>
      </c>
      <c r="L27" s="44" t="s">
        <v>122</v>
      </c>
      <c r="M27" s="14" t="s">
        <v>130</v>
      </c>
      <c r="O27" s="43" t="str">
        <f>_xlfn.XLOOKUP(E27,'Databáze klubů'!B:B,'Databáze klubů'!C:C)</f>
        <v>&lt;img src="https://sprtec.net/wp-content/uploads/2025/03/LOGO-BHC-MK.jpg" alt="" width="30" class="alignnone size-medium wp-image-1618" /&gt;</v>
      </c>
      <c r="P27" s="43"/>
      <c r="Q27" s="43"/>
      <c r="R27" s="43"/>
      <c r="S27" s="43"/>
      <c r="T27" s="43"/>
      <c r="U27" s="42">
        <f t="shared" si="0"/>
        <v>1</v>
      </c>
      <c r="V27" s="42">
        <f t="shared" si="1"/>
        <v>4</v>
      </c>
      <c r="W27" s="42">
        <f t="shared" si="2"/>
        <v>2</v>
      </c>
    </row>
    <row r="28" spans="2:23" ht="21.6" customHeight="1" x14ac:dyDescent="0.3">
      <c r="B28" s="18">
        <v>25</v>
      </c>
      <c r="C28" s="25" t="s">
        <v>30</v>
      </c>
      <c r="D28" s="1" t="e" vm="2">
        <f>_xlfn.XLOOKUP(E28,Kluby!$D$4:$D$24,Kluby!$C$4:$C$24)</f>
        <v>#VALUE!</v>
      </c>
      <c r="E28" s="1" t="s">
        <v>50</v>
      </c>
      <c r="F28" s="1">
        <v>3</v>
      </c>
      <c r="G28" s="1" t="s">
        <v>98</v>
      </c>
      <c r="H28" s="1" t="s">
        <v>75</v>
      </c>
      <c r="I28" s="1" t="s">
        <v>178</v>
      </c>
      <c r="J28" s="1" t="s">
        <v>105</v>
      </c>
      <c r="K28" s="1" t="s">
        <v>108</v>
      </c>
      <c r="L28" s="44" t="s">
        <v>112</v>
      </c>
      <c r="M28" s="14" t="s">
        <v>117</v>
      </c>
      <c r="O28" s="43" t="str">
        <f>_xlfn.XLOOKUP(E28,'Databáze klubů'!B:B,'Databáze klubů'!C:C)</f>
        <v>&lt;img src="https://sprtec.net/wp-content/uploads/2025/03/logo_Gunners_male-300x201-128x86-1.png" alt="" width="30" class="alignnone size-medium wp-image-1618" /&gt;</v>
      </c>
      <c r="P28" s="43"/>
      <c r="Q28" s="43"/>
      <c r="R28" s="43"/>
      <c r="S28" s="43"/>
      <c r="T28" s="43"/>
      <c r="U28" s="42">
        <f t="shared" si="0"/>
        <v>1</v>
      </c>
      <c r="V28" s="42">
        <f t="shared" si="1"/>
        <v>4</v>
      </c>
      <c r="W28" s="42">
        <f t="shared" si="2"/>
        <v>2</v>
      </c>
    </row>
    <row r="29" spans="2:23" ht="21.6" customHeight="1" x14ac:dyDescent="0.3">
      <c r="B29" s="18">
        <v>26</v>
      </c>
      <c r="C29" s="25" t="s">
        <v>41</v>
      </c>
      <c r="D29" s="1" t="e" vm="7">
        <f>_xlfn.XLOOKUP(E29,Kluby!$D$4:$D$24,Kluby!$C$4:$C$24)</f>
        <v>#VALUE!</v>
      </c>
      <c r="E29" s="1" t="s">
        <v>56</v>
      </c>
      <c r="F29" s="1">
        <v>3</v>
      </c>
      <c r="G29" s="1" t="s">
        <v>112</v>
      </c>
      <c r="H29" s="1" t="s">
        <v>179</v>
      </c>
      <c r="I29" s="1" t="s">
        <v>119</v>
      </c>
      <c r="J29" s="1" t="s">
        <v>106</v>
      </c>
      <c r="K29" s="1" t="s">
        <v>109</v>
      </c>
      <c r="L29" s="44" t="s">
        <v>120</v>
      </c>
      <c r="M29" s="14" t="s">
        <v>127</v>
      </c>
      <c r="O29" s="43" t="str">
        <f>_xlfn.XLOOKUP(E29,'Databáze klubů'!B:B,'Databáze klubů'!C:C)</f>
        <v>&lt;img src="https://sprtec.net/wp-content/uploads/2024/01/KSH.png" alt="" width="30" class="alignnone size-medium wp-image-1618" /&gt;</v>
      </c>
      <c r="P29" s="43"/>
      <c r="Q29" s="43"/>
      <c r="R29" s="43"/>
      <c r="S29" s="43"/>
      <c r="T29" s="43"/>
      <c r="U29" s="42">
        <f t="shared" si="0"/>
        <v>2</v>
      </c>
      <c r="V29" s="42">
        <f t="shared" si="1"/>
        <v>2</v>
      </c>
      <c r="W29" s="42">
        <f t="shared" si="2"/>
        <v>3</v>
      </c>
    </row>
    <row r="30" spans="2:23" ht="21.6" customHeight="1" x14ac:dyDescent="0.3">
      <c r="B30" s="18">
        <v>27</v>
      </c>
      <c r="C30" s="25" t="s">
        <v>38</v>
      </c>
      <c r="D30" s="1" t="e" vm="3">
        <f>_xlfn.XLOOKUP(E30,Kluby!$D$4:$D$24,Kluby!$C$4:$C$24)</f>
        <v>#VALUE!</v>
      </c>
      <c r="E30" s="1" t="s">
        <v>54</v>
      </c>
      <c r="F30" s="1">
        <v>3</v>
      </c>
      <c r="G30" s="1" t="s">
        <v>115</v>
      </c>
      <c r="H30" s="1" t="s">
        <v>143</v>
      </c>
      <c r="I30" s="1" t="s">
        <v>114</v>
      </c>
      <c r="J30" s="1" t="s">
        <v>103</v>
      </c>
      <c r="K30" s="1" t="s">
        <v>138</v>
      </c>
      <c r="L30" s="44" t="s">
        <v>74</v>
      </c>
      <c r="M30" s="14" t="s">
        <v>111</v>
      </c>
      <c r="O30" s="43" t="str">
        <f>_xlfn.XLOOKUP(E30,'Databáze klubů'!B:B,'Databáze klubů'!C:C)</f>
        <v>&lt;img src="https://sprtec.net/wp-content/uploads/2025/03/LOGO-BHC-MK.jpg" alt="" width="30" class="alignnone size-medium wp-image-1618" /&gt;</v>
      </c>
      <c r="P30" s="43"/>
      <c r="Q30" s="43"/>
      <c r="R30" s="43"/>
      <c r="S30" s="43"/>
      <c r="T30" s="43"/>
      <c r="U30" s="42">
        <f t="shared" si="0"/>
        <v>2</v>
      </c>
      <c r="V30" s="42">
        <f t="shared" si="1"/>
        <v>2</v>
      </c>
      <c r="W30" s="42">
        <f t="shared" si="2"/>
        <v>3</v>
      </c>
    </row>
    <row r="31" spans="2:23" ht="21.6" customHeight="1" x14ac:dyDescent="0.3">
      <c r="B31" s="18">
        <v>28</v>
      </c>
      <c r="C31" s="25" t="s">
        <v>40</v>
      </c>
      <c r="D31" s="1" t="e" vm="6">
        <f>_xlfn.XLOOKUP(E31,Kluby!$D$4:$D$24,Kluby!$C$4:$C$24)</f>
        <v>#VALUE!</v>
      </c>
      <c r="E31" s="1" t="s">
        <v>52</v>
      </c>
      <c r="F31" s="1">
        <v>3</v>
      </c>
      <c r="G31" s="1" t="s">
        <v>130</v>
      </c>
      <c r="H31" s="1" t="s">
        <v>141</v>
      </c>
      <c r="I31" s="1" t="s">
        <v>132</v>
      </c>
      <c r="J31" s="1" t="s">
        <v>97</v>
      </c>
      <c r="K31" s="1" t="s">
        <v>136</v>
      </c>
      <c r="L31" s="44" t="s">
        <v>142</v>
      </c>
      <c r="M31" s="14" t="s">
        <v>79</v>
      </c>
      <c r="O31" s="43" t="str">
        <f>_xlfn.XLOOKUP(E31,'Databáze klubů'!B:B,'Databáze klubů'!C:C)</f>
        <v>&lt;img src="https://sprtec.net/wp-content/uploads/2024/01/unnamed.png" alt="" width="30" class="alignnone size-medium wp-image-1618" /&gt;</v>
      </c>
      <c r="P31" s="43"/>
      <c r="Q31" s="43"/>
      <c r="R31" s="43"/>
      <c r="S31" s="43"/>
      <c r="T31" s="43"/>
      <c r="U31" s="42">
        <f t="shared" si="0"/>
        <v>3</v>
      </c>
      <c r="V31" s="42">
        <f t="shared" si="1"/>
        <v>0</v>
      </c>
      <c r="W31" s="42">
        <f t="shared" si="2"/>
        <v>4</v>
      </c>
    </row>
    <row r="32" spans="2:23" ht="21.6" customHeight="1" x14ac:dyDescent="0.3">
      <c r="B32" s="18">
        <v>29</v>
      </c>
      <c r="C32" s="25" t="s">
        <v>168</v>
      </c>
      <c r="D32" s="1" t="e" vm="8">
        <f>_xlfn.XLOOKUP(E32,Kluby!$D$4:$D$24,Kluby!$C$4:$C$24)</f>
        <v>#VALUE!</v>
      </c>
      <c r="E32" s="1" t="s">
        <v>53</v>
      </c>
      <c r="F32" s="1">
        <v>3</v>
      </c>
      <c r="G32" s="1" t="s">
        <v>133</v>
      </c>
      <c r="H32" s="1" t="s">
        <v>185</v>
      </c>
      <c r="I32" s="1" t="s">
        <v>183</v>
      </c>
      <c r="J32" s="1" t="s">
        <v>124</v>
      </c>
      <c r="K32" s="1" t="s">
        <v>78</v>
      </c>
      <c r="L32" s="44" t="s">
        <v>117</v>
      </c>
      <c r="M32" s="14" t="s">
        <v>179</v>
      </c>
      <c r="O32" s="43" t="str">
        <f>_xlfn.XLOOKUP(E32,'Databáze klubů'!B:B,'Databáze klubů'!C:C)</f>
        <v>&lt;img src="https://sprtec.net/wp-content/uploads/2025/03/Illava-clear.png" alt="" width="30" class="alignnone size-medium wp-image-1618" /&gt;</v>
      </c>
      <c r="P32" s="43"/>
      <c r="Q32" s="43"/>
      <c r="R32" s="43"/>
      <c r="S32" s="43"/>
      <c r="T32" s="43"/>
      <c r="U32" s="42">
        <f t="shared" si="0"/>
        <v>3</v>
      </c>
      <c r="V32" s="42">
        <f t="shared" si="1"/>
        <v>0</v>
      </c>
      <c r="W32" s="42">
        <f t="shared" si="2"/>
        <v>4</v>
      </c>
    </row>
    <row r="33" spans="2:23" ht="21.6" customHeight="1" x14ac:dyDescent="0.3">
      <c r="B33" s="18">
        <v>30</v>
      </c>
      <c r="C33" s="25" t="s">
        <v>29</v>
      </c>
      <c r="D33" s="1" t="e" vm="8">
        <f>_xlfn.XLOOKUP(E33,Kluby!$D$4:$D$24,Kluby!$C$4:$C$24)</f>
        <v>#VALUE!</v>
      </c>
      <c r="E33" s="1" t="s">
        <v>53</v>
      </c>
      <c r="F33" s="1">
        <v>2.5</v>
      </c>
      <c r="G33" s="1" t="s">
        <v>65</v>
      </c>
      <c r="H33" s="1" t="s">
        <v>129</v>
      </c>
      <c r="I33" s="1" t="s">
        <v>128</v>
      </c>
      <c r="J33" s="1" t="s">
        <v>181</v>
      </c>
      <c r="K33" s="1" t="s">
        <v>66</v>
      </c>
      <c r="L33" s="44" t="s">
        <v>125</v>
      </c>
      <c r="M33" s="14" t="s">
        <v>124</v>
      </c>
      <c r="O33" s="43" t="str">
        <f>_xlfn.XLOOKUP(E33,'Databáze klubů'!B:B,'Databáze klubů'!C:C)</f>
        <v>&lt;img src="https://sprtec.net/wp-content/uploads/2025/03/Illava-clear.png" alt="" width="30" class="alignnone size-medium wp-image-1618" /&gt;</v>
      </c>
      <c r="P33" s="43"/>
      <c r="Q33" s="43"/>
      <c r="R33" s="43"/>
      <c r="S33" s="43"/>
      <c r="T33" s="43"/>
      <c r="U33" s="42">
        <f t="shared" si="0"/>
        <v>1</v>
      </c>
      <c r="V33" s="42">
        <f t="shared" si="1"/>
        <v>3</v>
      </c>
      <c r="W33" s="42">
        <f t="shared" si="2"/>
        <v>3</v>
      </c>
    </row>
    <row r="34" spans="2:23" ht="21.6" customHeight="1" x14ac:dyDescent="0.3">
      <c r="B34" s="18">
        <v>31</v>
      </c>
      <c r="C34" s="25" t="s">
        <v>46</v>
      </c>
      <c r="D34" s="1" t="e" vm="6">
        <f>_xlfn.XLOOKUP(E34,Kluby!$D$4:$D$24,Kluby!$C$4:$C$24)</f>
        <v>#VALUE!</v>
      </c>
      <c r="E34" s="1" t="s">
        <v>52</v>
      </c>
      <c r="F34" s="1">
        <v>2.5</v>
      </c>
      <c r="G34" s="1" t="s">
        <v>183</v>
      </c>
      <c r="H34" s="1" t="s">
        <v>120</v>
      </c>
      <c r="I34" s="1" t="s">
        <v>98</v>
      </c>
      <c r="J34" s="1" t="s">
        <v>127</v>
      </c>
      <c r="K34" s="1" t="s">
        <v>184</v>
      </c>
      <c r="L34" s="44" t="s">
        <v>132</v>
      </c>
      <c r="M34" s="14" t="s">
        <v>131</v>
      </c>
      <c r="O34" s="43" t="str">
        <f>_xlfn.XLOOKUP(E34,'Databáze klubů'!B:B,'Databáze klubů'!C:C)</f>
        <v>&lt;img src="https://sprtec.net/wp-content/uploads/2024/01/unnamed.png" alt="" width="30" class="alignnone size-medium wp-image-1618" /&gt;</v>
      </c>
      <c r="P34" s="43"/>
      <c r="Q34" s="43"/>
      <c r="R34" s="43"/>
      <c r="S34" s="43"/>
      <c r="T34" s="43"/>
      <c r="U34" s="42">
        <f t="shared" si="0"/>
        <v>2</v>
      </c>
      <c r="V34" s="42">
        <f t="shared" si="1"/>
        <v>1</v>
      </c>
      <c r="W34" s="42">
        <f t="shared" si="2"/>
        <v>4</v>
      </c>
    </row>
    <row r="35" spans="2:23" ht="21.6" customHeight="1" x14ac:dyDescent="0.3">
      <c r="B35" s="18">
        <v>32</v>
      </c>
      <c r="C35" s="25" t="s">
        <v>27</v>
      </c>
      <c r="D35" s="1" t="e" vm="6">
        <f>_xlfn.XLOOKUP(E35,Kluby!$D$4:$D$24,Kluby!$C$4:$C$24)</f>
        <v>#VALUE!</v>
      </c>
      <c r="E35" s="1" t="s">
        <v>52</v>
      </c>
      <c r="F35" s="1">
        <v>2.5</v>
      </c>
      <c r="G35" s="1" t="s">
        <v>175</v>
      </c>
      <c r="H35" s="1" t="s">
        <v>103</v>
      </c>
      <c r="I35" s="1" t="s">
        <v>143</v>
      </c>
      <c r="J35" s="1" t="s">
        <v>83</v>
      </c>
      <c r="K35" s="1" t="s">
        <v>106</v>
      </c>
      <c r="L35" s="44" t="s">
        <v>137</v>
      </c>
      <c r="M35" s="14" t="s">
        <v>141</v>
      </c>
      <c r="O35" s="43" t="str">
        <f>_xlfn.XLOOKUP(E35,'Databáze klubů'!B:B,'Databáze klubů'!C:C)</f>
        <v>&lt;img src="https://sprtec.net/wp-content/uploads/2024/01/unnamed.png" alt="" width="30" class="alignnone size-medium wp-image-1618" /&gt;</v>
      </c>
      <c r="P35" s="43"/>
      <c r="Q35" s="43"/>
      <c r="R35" s="43"/>
      <c r="S35" s="43"/>
      <c r="T35" s="43"/>
      <c r="U35" s="42">
        <f t="shared" si="0"/>
        <v>2</v>
      </c>
      <c r="V35" s="42">
        <f t="shared" si="1"/>
        <v>1</v>
      </c>
      <c r="W35" s="42">
        <f t="shared" si="2"/>
        <v>4</v>
      </c>
    </row>
    <row r="36" spans="2:23" ht="21.6" customHeight="1" x14ac:dyDescent="0.3">
      <c r="B36" s="18">
        <v>33</v>
      </c>
      <c r="C36" s="25" t="s">
        <v>169</v>
      </c>
      <c r="D36" s="1" t="e" vm="4">
        <f>_xlfn.XLOOKUP(E36,Kluby!$D$4:$D$24,Kluby!$C$4:$C$24)</f>
        <v>#VALUE!</v>
      </c>
      <c r="E36" s="1" t="s">
        <v>51</v>
      </c>
      <c r="F36" s="1">
        <v>2.5</v>
      </c>
      <c r="G36" s="1" t="s">
        <v>88</v>
      </c>
      <c r="H36" s="1" t="s">
        <v>97</v>
      </c>
      <c r="I36" s="1" t="s">
        <v>72</v>
      </c>
      <c r="J36" s="1" t="s">
        <v>144</v>
      </c>
      <c r="K36" s="1" t="s">
        <v>126</v>
      </c>
      <c r="L36" s="44" t="s">
        <v>64</v>
      </c>
      <c r="M36" s="14" t="s">
        <v>133</v>
      </c>
      <c r="O36" s="43" t="str">
        <f>_xlfn.XLOOKUP(E36,'Databáze klubů'!B:B,'Databáze klubů'!C:C)</f>
        <v>&lt;img src="https://sprtec.net/wp-content/uploads/2024/01/LOGO-2018clear.png" alt="" width="30" class="alignnone size-medium wp-image-1618" /&gt;</v>
      </c>
      <c r="P36" s="43"/>
      <c r="Q36" s="43"/>
      <c r="R36" s="43"/>
      <c r="S36" s="43"/>
      <c r="T36" s="43"/>
      <c r="U36" s="42">
        <f t="shared" si="0"/>
        <v>2</v>
      </c>
      <c r="V36" s="42">
        <f t="shared" si="1"/>
        <v>1</v>
      </c>
      <c r="W36" s="42">
        <f t="shared" si="2"/>
        <v>4</v>
      </c>
    </row>
    <row r="37" spans="2:23" ht="21.6" customHeight="1" x14ac:dyDescent="0.3">
      <c r="B37" s="18">
        <v>34</v>
      </c>
      <c r="C37" s="25" t="s">
        <v>170</v>
      </c>
      <c r="D37" s="1" t="e" vm="6">
        <f>_xlfn.XLOOKUP(E37,Kluby!$D$4:$D$24,Kluby!$C$4:$C$24)</f>
        <v>#VALUE!</v>
      </c>
      <c r="E37" s="1" t="s">
        <v>52</v>
      </c>
      <c r="F37" s="1">
        <v>2.5</v>
      </c>
      <c r="G37" s="1" t="s">
        <v>121</v>
      </c>
      <c r="H37" s="1" t="s">
        <v>86</v>
      </c>
      <c r="I37" s="1" t="s">
        <v>122</v>
      </c>
      <c r="J37" s="1" t="s">
        <v>136</v>
      </c>
      <c r="K37" s="1" t="s">
        <v>116</v>
      </c>
      <c r="L37" s="44" t="s">
        <v>186</v>
      </c>
      <c r="M37" s="14" t="s">
        <v>183</v>
      </c>
      <c r="O37" s="43" t="str">
        <f>_xlfn.XLOOKUP(E37,'Databáze klubů'!B:B,'Databáze klubů'!C:C)</f>
        <v>&lt;img src="https://sprtec.net/wp-content/uploads/2024/01/unnamed.png" alt="" width="30" class="alignnone size-medium wp-image-1618" /&gt;</v>
      </c>
      <c r="P37" s="43"/>
      <c r="Q37" s="43"/>
      <c r="R37" s="43"/>
      <c r="S37" s="43"/>
      <c r="T37" s="43"/>
      <c r="U37" s="42">
        <f t="shared" si="0"/>
        <v>1</v>
      </c>
      <c r="V37" s="42">
        <f t="shared" si="1"/>
        <v>3</v>
      </c>
      <c r="W37" s="42">
        <f t="shared" si="2"/>
        <v>3</v>
      </c>
    </row>
    <row r="38" spans="2:23" ht="21.6" customHeight="1" x14ac:dyDescent="0.3">
      <c r="B38" s="18">
        <v>35</v>
      </c>
      <c r="C38" s="25" t="s">
        <v>45</v>
      </c>
      <c r="D38" s="1" t="e" vm="8">
        <f>_xlfn.XLOOKUP(E38,Kluby!$D$4:$D$24,Kluby!$C$4:$C$24)</f>
        <v>#VALUE!</v>
      </c>
      <c r="E38" s="1" t="s">
        <v>53</v>
      </c>
      <c r="F38" s="1">
        <v>2.5</v>
      </c>
      <c r="G38" s="1" t="s">
        <v>84</v>
      </c>
      <c r="H38" s="1" t="s">
        <v>128</v>
      </c>
      <c r="I38" s="1" t="s">
        <v>137</v>
      </c>
      <c r="J38" s="1" t="s">
        <v>131</v>
      </c>
      <c r="K38" s="1" t="s">
        <v>183</v>
      </c>
      <c r="L38" s="44" t="s">
        <v>185</v>
      </c>
      <c r="M38" s="14" t="s">
        <v>176</v>
      </c>
      <c r="O38" s="43" t="str">
        <f>_xlfn.XLOOKUP(E38,'Databáze klubů'!B:B,'Databáze klubů'!C:C)</f>
        <v>&lt;img src="https://sprtec.net/wp-content/uploads/2025/03/Illava-clear.png" alt="" width="30" class="alignnone size-medium wp-image-1618" /&gt;</v>
      </c>
      <c r="P38" s="43"/>
      <c r="Q38" s="43"/>
      <c r="R38" s="43"/>
      <c r="S38" s="43"/>
      <c r="T38" s="43"/>
      <c r="U38" s="42">
        <f t="shared" si="0"/>
        <v>2</v>
      </c>
      <c r="V38" s="42">
        <f t="shared" si="1"/>
        <v>1</v>
      </c>
      <c r="W38" s="42">
        <f t="shared" si="2"/>
        <v>4</v>
      </c>
    </row>
    <row r="39" spans="2:23" ht="21.6" customHeight="1" x14ac:dyDescent="0.3">
      <c r="B39" s="18">
        <v>36</v>
      </c>
      <c r="C39" s="25" t="s">
        <v>171</v>
      </c>
      <c r="D39" s="1" t="e" vm="8">
        <f>_xlfn.XLOOKUP(E39,Kluby!$D$4:$D$24,Kluby!$C$4:$C$24)</f>
        <v>#VALUE!</v>
      </c>
      <c r="E39" s="1" t="s">
        <v>53</v>
      </c>
      <c r="F39" s="1">
        <v>2.5</v>
      </c>
      <c r="G39" s="1" t="s">
        <v>111</v>
      </c>
      <c r="H39" s="1" t="s">
        <v>136</v>
      </c>
      <c r="I39" s="1" t="s">
        <v>124</v>
      </c>
      <c r="J39" s="1" t="s">
        <v>179</v>
      </c>
      <c r="K39" s="1" t="s">
        <v>187</v>
      </c>
      <c r="L39" s="44" t="s">
        <v>148</v>
      </c>
      <c r="M39" s="14" t="s">
        <v>175</v>
      </c>
      <c r="O39" s="43" t="str">
        <f>_xlfn.XLOOKUP(E39,'Databáze klubů'!B:B,'Databáze klubů'!C:C)</f>
        <v>&lt;img src="https://sprtec.net/wp-content/uploads/2025/03/Illava-clear.png" alt="" width="30" class="alignnone size-medium wp-image-1618" /&gt;</v>
      </c>
      <c r="P39" s="43"/>
      <c r="Q39" s="43"/>
      <c r="R39" s="43"/>
      <c r="S39" s="43"/>
      <c r="T39" s="43"/>
      <c r="U39" s="42">
        <f t="shared" si="0"/>
        <v>2</v>
      </c>
      <c r="V39" s="42">
        <f t="shared" si="1"/>
        <v>1</v>
      </c>
      <c r="W39" s="42">
        <f t="shared" si="2"/>
        <v>4</v>
      </c>
    </row>
    <row r="40" spans="2:23" ht="21.6" customHeight="1" x14ac:dyDescent="0.3">
      <c r="B40" s="18">
        <v>37</v>
      </c>
      <c r="C40" s="25" t="s">
        <v>172</v>
      </c>
      <c r="D40" s="1" t="e" vm="2">
        <f>_xlfn.XLOOKUP(E40,Kluby!$D$4:$D$24,Kluby!$C$4:$C$24)</f>
        <v>#VALUE!</v>
      </c>
      <c r="E40" s="1" t="s">
        <v>50</v>
      </c>
      <c r="F40" s="1">
        <v>2</v>
      </c>
      <c r="G40" s="1" t="s">
        <v>188</v>
      </c>
      <c r="H40" s="1" t="s">
        <v>144</v>
      </c>
      <c r="I40" s="1" t="s">
        <v>101</v>
      </c>
      <c r="J40" s="1" t="s">
        <v>147</v>
      </c>
      <c r="K40" s="1" t="s">
        <v>90</v>
      </c>
      <c r="L40" s="1" t="s">
        <v>183</v>
      </c>
      <c r="M40" s="14" t="s">
        <v>116</v>
      </c>
      <c r="O40" s="43" t="str">
        <f>_xlfn.XLOOKUP(E40,'Databáze klubů'!B:B,'Databáze klubů'!C:C)</f>
        <v>&lt;img src="https://sprtec.net/wp-content/uploads/2025/03/logo_Gunners_male-300x201-128x86-1.png" alt="" width="30" class="alignnone size-medium wp-image-1618" /&gt;</v>
      </c>
      <c r="P40" s="43"/>
      <c r="Q40" s="43"/>
      <c r="R40" s="43"/>
      <c r="S40" s="43"/>
      <c r="T40" s="43"/>
      <c r="U40" s="42">
        <f t="shared" si="0"/>
        <v>1</v>
      </c>
      <c r="V40" s="42">
        <f t="shared" si="1"/>
        <v>2</v>
      </c>
      <c r="W40" s="42">
        <f t="shared" si="2"/>
        <v>4</v>
      </c>
    </row>
    <row r="41" spans="2:23" ht="21.6" customHeight="1" x14ac:dyDescent="0.3">
      <c r="B41" s="18">
        <v>38</v>
      </c>
      <c r="C41" s="25" t="s">
        <v>173</v>
      </c>
      <c r="D41" s="1" t="e" vm="8">
        <f>_xlfn.XLOOKUP(E41,Kluby!$D$4:$D$24,Kluby!$C$4:$C$24)</f>
        <v>#VALUE!</v>
      </c>
      <c r="E41" s="1" t="s">
        <v>53</v>
      </c>
      <c r="F41" s="1">
        <v>1.5</v>
      </c>
      <c r="G41" s="1" t="s">
        <v>117</v>
      </c>
      <c r="H41" s="1" t="s">
        <v>83</v>
      </c>
      <c r="I41" s="1" t="s">
        <v>189</v>
      </c>
      <c r="J41" s="1" t="s">
        <v>183</v>
      </c>
      <c r="K41" s="1" t="s">
        <v>190</v>
      </c>
      <c r="L41" s="1" t="s">
        <v>131</v>
      </c>
      <c r="M41" s="14" t="s">
        <v>146</v>
      </c>
      <c r="O41" s="43" t="str">
        <f>_xlfn.XLOOKUP(E41,'Databáze klubů'!B:B,'Databáze klubů'!C:C)</f>
        <v>&lt;img src="https://sprtec.net/wp-content/uploads/2025/03/Illava-clear.png" alt="" width="30" class="alignnone size-medium wp-image-1618" /&gt;</v>
      </c>
      <c r="P41" s="43"/>
      <c r="Q41" s="43"/>
      <c r="R41" s="43"/>
      <c r="S41" s="43"/>
      <c r="T41" s="43"/>
      <c r="U41" s="42">
        <f t="shared" si="0"/>
        <v>1</v>
      </c>
      <c r="V41" s="42">
        <f t="shared" si="1"/>
        <v>1</v>
      </c>
      <c r="W41" s="42">
        <f t="shared" si="2"/>
        <v>5</v>
      </c>
    </row>
    <row r="42" spans="2:23" ht="21.6" customHeight="1" thickBot="1" x14ac:dyDescent="0.35">
      <c r="B42" s="19">
        <v>39</v>
      </c>
      <c r="C42" s="9" t="s">
        <v>174</v>
      </c>
      <c r="D42" s="20" t="e" vm="8">
        <f>_xlfn.XLOOKUP(E42,Kluby!$D$4:$D$24,Kluby!$C$4:$C$24)</f>
        <v>#VALUE!</v>
      </c>
      <c r="E42" s="20" t="s">
        <v>53</v>
      </c>
      <c r="F42" s="20">
        <v>1.5</v>
      </c>
      <c r="G42" s="20" t="s">
        <v>126</v>
      </c>
      <c r="H42" s="20" t="s">
        <v>76</v>
      </c>
      <c r="I42" s="20" t="s">
        <v>176</v>
      </c>
      <c r="J42" s="20" t="s">
        <v>135</v>
      </c>
      <c r="K42" s="20" t="s">
        <v>141</v>
      </c>
      <c r="L42" s="41" t="s">
        <v>178</v>
      </c>
      <c r="M42" s="21" t="s">
        <v>147</v>
      </c>
      <c r="O42" s="43" t="str">
        <f>_xlfn.XLOOKUP(E42,'Databáze klubů'!B:B,'Databáze klubů'!C:C)</f>
        <v>&lt;img src="https://sprtec.net/wp-content/uploads/2025/03/Illava-clear.png" alt="" width="30" class="alignnone size-medium wp-image-1618" /&gt;</v>
      </c>
      <c r="P42" s="43"/>
      <c r="Q42" s="43"/>
      <c r="R42" s="43"/>
      <c r="S42" s="43"/>
      <c r="T42" s="43"/>
      <c r="U42" s="42">
        <f t="shared" si="0"/>
        <v>1</v>
      </c>
      <c r="V42" s="42">
        <f t="shared" si="1"/>
        <v>1</v>
      </c>
      <c r="W42" s="42">
        <f t="shared" si="2"/>
        <v>5</v>
      </c>
    </row>
  </sheetData>
  <mergeCells count="2">
    <mergeCell ref="B2:M2"/>
    <mergeCell ref="D3:E3"/>
  </mergeCells>
  <pageMargins left="0.25" right="0.25" top="0.75" bottom="0.75" header="0.3" footer="0.3"/>
  <pageSetup paperSize="9" scale="2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C9B27-4C19-40FF-8AE3-EAAEC02B4463}">
  <sheetPr codeName="List3">
    <pageSetUpPr fitToPage="1"/>
  </sheetPr>
  <dimension ref="B1:Q16"/>
  <sheetViews>
    <sheetView showGridLines="0" workbookViewId="0">
      <selection activeCell="H22" sqref="H22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4.109375" style="1" customWidth="1"/>
    <col min="4" max="4" width="29.21875" style="1" customWidth="1"/>
    <col min="5" max="5" width="6.77734375" style="1" customWidth="1"/>
    <col min="6" max="6" width="6.44140625" style="1" customWidth="1"/>
    <col min="7" max="7" width="3.33203125" style="1" customWidth="1"/>
    <col min="8" max="8" width="17.6640625" style="1" customWidth="1"/>
    <col min="9" max="9" width="9.21875" style="1"/>
    <col min="10" max="10" width="3.33203125" style="1" customWidth="1"/>
    <col min="11" max="11" width="17.6640625" style="1" customWidth="1"/>
    <col min="12" max="12" width="9.21875" style="1"/>
    <col min="13" max="13" width="3.33203125" style="1" customWidth="1"/>
    <col min="14" max="14" width="17.6640625" style="1" customWidth="1"/>
    <col min="15" max="16" width="9.21875" style="1"/>
    <col min="17" max="17" width="22.21875" style="1" bestFit="1" customWidth="1"/>
    <col min="18" max="16384" width="9.21875" style="1"/>
  </cols>
  <sheetData>
    <row r="1" spans="2:17" ht="21.6" customHeight="1" thickBot="1" x14ac:dyDescent="0.35"/>
    <row r="2" spans="2:17" ht="64.8" customHeight="1" thickBot="1" x14ac:dyDescent="0.35">
      <c r="B2" s="46" t="e" vm="10">
        <v>#VALUE!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8"/>
    </row>
    <row r="3" spans="2:17" ht="25.8" customHeight="1" thickBot="1" x14ac:dyDescent="0.35">
      <c r="B3" s="22" t="s">
        <v>0</v>
      </c>
      <c r="C3" s="45" t="s">
        <v>2</v>
      </c>
      <c r="D3" s="45"/>
      <c r="E3" s="23" t="s">
        <v>16</v>
      </c>
      <c r="F3" s="23" t="s">
        <v>8</v>
      </c>
      <c r="G3" s="49" t="s">
        <v>12</v>
      </c>
      <c r="H3" s="50"/>
      <c r="I3" s="50"/>
      <c r="J3" s="51" t="s">
        <v>14</v>
      </c>
      <c r="K3" s="50"/>
      <c r="L3" s="52"/>
      <c r="M3" s="50" t="s">
        <v>15</v>
      </c>
      <c r="N3" s="50"/>
      <c r="O3" s="53"/>
    </row>
    <row r="4" spans="2:17" ht="21.6" customHeight="1" x14ac:dyDescent="0.3">
      <c r="B4" s="3">
        <v>1</v>
      </c>
      <c r="C4" s="26" t="e" vm="11">
        <v>#VALUE!</v>
      </c>
      <c r="D4" s="4" t="s">
        <v>17</v>
      </c>
      <c r="E4" s="4">
        <f>COUNTIF(Absolutní!$E:$E,Kluby!D4)</f>
        <v>8</v>
      </c>
      <c r="F4" s="5">
        <f>SUM(I4+L4+O4)</f>
        <v>15.5</v>
      </c>
      <c r="G4" s="27" cm="1">
        <f t="array" ref="G4">IFERROR((INDEX(_xlfn._xlws.FILTER(Absolutní!$B$4:$B$100,Absolutní!$E$4:$E$100=$D4),1)),0)</f>
        <v>1</v>
      </c>
      <c r="H4" s="27" t="str" cm="1">
        <f t="array" ref="H4">IFERROR((INDEX(_xlfn._xlws.FILTER(Absolutní!$C$4:$C$100,Absolutní!$E$4:$E$100=$D4),1)),0)</f>
        <v>Erik STOHANZL</v>
      </c>
      <c r="I4" s="28" cm="1">
        <f t="array" ref="I4">IFERROR((INDEX(_xlfn._xlws.FILTER(Absolutní!$L$4:$L$100,Absolutní!$E$4:$E$100=$D4),1)),0)</f>
        <v>6</v>
      </c>
      <c r="J4" s="29" cm="1">
        <f t="array" ref="J4">IFERROR((INDEX(_xlfn._xlws.FILTER(Absolutní!$B$4:$B$100,Absolutní!$E$4:$E$100=$D4),2)),0)</f>
        <v>4</v>
      </c>
      <c r="K4" s="27" t="str" cm="1">
        <f t="array" ref="K4">IFERROR((INDEX(_xlfn._xlws.FILTER(Absolutní!$C$4:$C$100,Absolutní!$E$4:$E$100=$D4),2)),0)</f>
        <v>Alex RUSNOK</v>
      </c>
      <c r="L4" s="30" cm="1">
        <f t="array" ref="L4">IFERROR((INDEX(_xlfn._xlws.FILTER(Absolutní!$L$4:$L$100,Absolutní!$E$4:$E$100=$D4),2)),0)</f>
        <v>5</v>
      </c>
      <c r="M4" s="27" cm="1">
        <f t="array" ref="M4">IFERROR((INDEX(_xlfn._xlws.FILTER(Absolutní!$B$4:$B$100,Absolutní!$E$4:$E$100=$D4),3)),0)</f>
        <v>7</v>
      </c>
      <c r="N4" s="27" t="str" cm="1">
        <f t="array" ref="N4">IFERROR((INDEX(_xlfn._xlws.FILTER(Absolutní!$C$4:$C$100,Absolutní!$E$4:$E$100=$D4),3)),0)</f>
        <v>Jakub ŘEHOŘ</v>
      </c>
      <c r="O4" s="31" cm="1">
        <f t="array" ref="O4">IFERROR((INDEX(_xlfn._xlws.FILTER(Absolutní!$L$4:$L$100,Absolutní!$E$4:$E$100=$D4),3)),0)</f>
        <v>4.5</v>
      </c>
      <c r="Q4" s="43" t="str">
        <f>_xlfn.XLOOKUP(D4,'Databáze klubů'!B:B,'Databáze klubů'!C:C)</f>
        <v>&lt;img src="https://sprtec.net/wp-content/uploads/2025/03/logo_Gunners_male-300x201-128x86-1.png" alt="" width="30" class="alignnone size-medium wp-image-1618" /&gt;</v>
      </c>
    </row>
    <row r="5" spans="2:17" ht="21.6" customHeight="1" x14ac:dyDescent="0.3">
      <c r="B5" s="6"/>
      <c r="C5" s="1" t="e" vm="12">
        <v>#VALUE!</v>
      </c>
      <c r="D5" s="25" t="s">
        <v>20</v>
      </c>
      <c r="E5" s="25">
        <f>COUNTIF(Absolutní!$E:$E,Kluby!D5)</f>
        <v>5</v>
      </c>
      <c r="F5" s="7">
        <f t="shared" ref="F5" si="0">SUM(I5+L5+O5)</f>
        <v>15.5</v>
      </c>
      <c r="G5" s="32" cm="1">
        <f t="array" ref="G5">IFERROR((INDEX(_xlfn._xlws.FILTER(Absolutní!$B$4:$B$100,Absolutní!$E$4:$E$100=$D5),1)),0)</f>
        <v>2</v>
      </c>
      <c r="H5" s="39" t="str" cm="1">
        <f t="array" ref="H5">IFERROR((INDEX(_xlfn._xlws.FILTER(Absolutní!$C$4:$C$100,Absolutní!$E$4:$E$100=$D5),1)),0)</f>
        <v>Martin BLAHETEK Michálek</v>
      </c>
      <c r="I5" s="33" cm="1">
        <f t="array" ref="I5">IFERROR((INDEX(_xlfn._xlws.FILTER(Absolutní!$L$4:$L$100,Absolutní!$E$4:$E$100=$D5),1)),0)</f>
        <v>5.5</v>
      </c>
      <c r="J5" s="11" cm="1">
        <f t="array" ref="J5">IFERROR((INDEX(_xlfn._xlws.FILTER(Absolutní!$B$4:$B$100,Absolutní!$E$4:$E$100=$D5),2)),0)</f>
        <v>3</v>
      </c>
      <c r="K5" s="32" t="str" cm="1">
        <f t="array" ref="K5">IFERROR((INDEX(_xlfn._xlws.FILTER(Absolutní!$C$4:$C$100,Absolutní!$E$4:$E$100=$D5),2)),0)</f>
        <v>Tomáš LÖSSEL</v>
      </c>
      <c r="L5" s="12" cm="1">
        <f t="array" ref="L5">IFERROR((INDEX(_xlfn._xlws.FILTER(Absolutní!$L$4:$L$100,Absolutní!$E$4:$E$100=$D5),2)),0)</f>
        <v>5.5</v>
      </c>
      <c r="M5" s="32" cm="1">
        <f t="array" ref="M5">IFERROR((INDEX(_xlfn._xlws.FILTER(Absolutní!$B$4:$B$100,Absolutní!$E$4:$E$100=$D5),3)),0)</f>
        <v>11</v>
      </c>
      <c r="N5" s="32" t="str" cm="1">
        <f t="array" ref="N5">IFERROR((INDEX(_xlfn._xlws.FILTER(Absolutní!$C$4:$C$100,Absolutní!$E$4:$E$100=$D5),3)),0)</f>
        <v>Lukáš GAJDOŠ</v>
      </c>
      <c r="O5" s="13" cm="1">
        <f t="array" ref="O5">IFERROR((INDEX(_xlfn._xlws.FILTER(Absolutní!$L$4:$L$100,Absolutní!$E$4:$E$100=$D5),3)),0)</f>
        <v>4.5</v>
      </c>
      <c r="Q5" s="43" t="str">
        <f>_xlfn.XLOOKUP(D5,'Databáze klubů'!B:B,'Databáze klubů'!C:C)</f>
        <v>&lt;img src="https://sprtec.net/wp-content/uploads/2025/03/LOGO-BHC-MK.jpg" alt="" width="30" class="alignnone size-medium wp-image-1618" /&gt;</v>
      </c>
    </row>
    <row r="6" spans="2:17" ht="21.6" customHeight="1" x14ac:dyDescent="0.3">
      <c r="B6" s="6">
        <v>3</v>
      </c>
      <c r="C6" s="1" t="e" vm="13">
        <v>#VALUE!</v>
      </c>
      <c r="D6" s="25" t="s">
        <v>23</v>
      </c>
      <c r="E6" s="25">
        <f>COUNTIF(Absolutní!$E:$E,Kluby!D6)</f>
        <v>3</v>
      </c>
      <c r="F6" s="7">
        <f>SUM(I6+L6+O6)</f>
        <v>13</v>
      </c>
      <c r="G6" s="32" cm="1">
        <f t="array" ref="G6">IFERROR((INDEX(_xlfn._xlws.FILTER(Absolutní!$B$4:$B$100,Absolutní!$E$4:$E$100=$D6),1)),0)</f>
        <v>6</v>
      </c>
      <c r="H6" s="32" t="str" cm="1">
        <f t="array" ref="H6">IFERROR((INDEX(_xlfn._xlws.FILTER(Absolutní!$C$4:$C$100,Absolutní!$E$4:$E$100=$D6),1)),0)</f>
        <v>Jaroslav LAŠTOVICA</v>
      </c>
      <c r="I6" s="33" cm="1">
        <f t="array" ref="I6">IFERROR((INDEX(_xlfn._xlws.FILTER(Absolutní!$L$4:$L$100,Absolutní!$E$4:$E$100=$D6),1)),0)</f>
        <v>4.5</v>
      </c>
      <c r="J6" s="11" cm="1">
        <f t="array" ref="J6">IFERROR((INDEX(_xlfn._xlws.FILTER(Absolutní!$B$4:$B$100,Absolutní!$E$4:$E$100=$D6),2)),0)</f>
        <v>10</v>
      </c>
      <c r="K6" s="32" t="str" cm="1">
        <f t="array" ref="K6">IFERROR((INDEX(_xlfn._xlws.FILTER(Absolutní!$C$4:$C$100,Absolutní!$E$4:$E$100=$D6),2)),0)</f>
        <v>Lukáš MANINA</v>
      </c>
      <c r="L6" s="12" cm="1">
        <f t="array" ref="L6">IFERROR((INDEX(_xlfn._xlws.FILTER(Absolutní!$L$4:$L$100,Absolutní!$E$4:$E$100=$D6),2)),0)</f>
        <v>4.5</v>
      </c>
      <c r="M6" s="32" cm="1">
        <f t="array" ref="M6">IFERROR((INDEX(_xlfn._xlws.FILTER(Absolutní!$B$4:$B$100,Absolutní!$E$4:$E$100=$D6),3)),0)</f>
        <v>12</v>
      </c>
      <c r="N6" s="32" t="str" cm="1">
        <f t="array" ref="N6">IFERROR((INDEX(_xlfn._xlws.FILTER(Absolutní!$C$4:$C$100,Absolutní!$E$4:$E$100=$D6),3)),0)</f>
        <v>Karel LAŠTOVICA</v>
      </c>
      <c r="O6" s="13" cm="1">
        <f t="array" ref="O6">IFERROR((INDEX(_xlfn._xlws.FILTER(Absolutní!$L$4:$L$100,Absolutní!$E$4:$E$100=$D6),3)),0)</f>
        <v>4</v>
      </c>
      <c r="Q6" s="43" t="str">
        <f>_xlfn.XLOOKUP(D6,'Databáze klubů'!B:B,'Databáze klubů'!C:C)</f>
        <v>&lt;img src="https://sprtec.net/wp-content/uploads/2024/01/logo250.png" alt="" width="30" class="alignnone size-medium wp-image-1618" /&gt;</v>
      </c>
    </row>
    <row r="7" spans="2:17" ht="21.6" customHeight="1" x14ac:dyDescent="0.3">
      <c r="B7" s="6">
        <v>4</v>
      </c>
      <c r="C7" s="1" t="e" vm="14">
        <v>#VALUE!</v>
      </c>
      <c r="D7" s="25" t="s">
        <v>19</v>
      </c>
      <c r="E7" s="25">
        <f>COUNTIF(Absolutní!$E:$E,Kluby!D7)</f>
        <v>4</v>
      </c>
      <c r="F7" s="7">
        <f t="shared" ref="F7:F10" si="1">SUM(I7+L7+O7)</f>
        <v>12.5</v>
      </c>
      <c r="G7" s="32" cm="1">
        <f t="array" ref="G7">IFERROR((INDEX(_xlfn._xlws.FILTER(Absolutní!$B$4:$B$100,Absolutní!$E$4:$E$100=$D7),1)),0)</f>
        <v>5</v>
      </c>
      <c r="H7" s="32" t="str" cm="1">
        <f t="array" ref="H7">IFERROR((INDEX(_xlfn._xlws.FILTER(Absolutní!$C$4:$C$100,Absolutní!$E$4:$E$100=$D7),1)),0)</f>
        <v>Jan POŠTULKA</v>
      </c>
      <c r="I7" s="33" cm="1">
        <f t="array" ref="I7">IFERROR((INDEX(_xlfn._xlws.FILTER(Absolutní!$L$4:$L$100,Absolutní!$E$4:$E$100=$D7),1)),0)</f>
        <v>5</v>
      </c>
      <c r="J7" s="11" cm="1">
        <f t="array" ref="J7">IFERROR((INDEX(_xlfn._xlws.FILTER(Absolutní!$B$4:$B$100,Absolutní!$E$4:$E$100=$D7),2)),0)</f>
        <v>15</v>
      </c>
      <c r="K7" s="32" t="str" cm="1">
        <f t="array" ref="K7">IFERROR((INDEX(_xlfn._xlws.FILTER(Absolutní!$C$4:$C$100,Absolutní!$E$4:$E$100=$D7),2)),0)</f>
        <v>Radim ONDRA</v>
      </c>
      <c r="L7" s="12" cm="1">
        <f t="array" ref="L7">IFERROR((INDEX(_xlfn._xlws.FILTER(Absolutní!$L$4:$L$100,Absolutní!$E$4:$E$100=$D7),2)),0)</f>
        <v>4</v>
      </c>
      <c r="M7" s="32" cm="1">
        <f t="array" ref="M7">IFERROR((INDEX(_xlfn._xlws.FILTER(Absolutní!$B$4:$B$100,Absolutní!$E$4:$E$100=$D7),3)),0)</f>
        <v>19</v>
      </c>
      <c r="N7" s="32" t="str" cm="1">
        <f t="array" ref="N7">IFERROR((INDEX(_xlfn._xlws.FILTER(Absolutní!$C$4:$C$100,Absolutní!$E$4:$E$100=$D7),3)),0)</f>
        <v>Adéla POŠTULKOVÁ</v>
      </c>
      <c r="O7" s="13" cm="1">
        <f t="array" ref="O7">IFERROR((INDEX(_xlfn._xlws.FILTER(Absolutní!$L$4:$L$100,Absolutní!$E$4:$E$100=$D7),3)),0)</f>
        <v>3.5</v>
      </c>
      <c r="Q7" s="43" t="str">
        <f>_xlfn.XLOOKUP(D7,'Databáze klubů'!B:B,'Databáze klubů'!C:C)</f>
        <v>&lt;img src="https://sprtec.net/wp-content/uploads/2024/01/LOGO-2018clear.png" alt="" width="30" class="alignnone size-medium wp-image-1618" /&gt;</v>
      </c>
    </row>
    <row r="8" spans="2:17" ht="21.6" customHeight="1" x14ac:dyDescent="0.3">
      <c r="B8" s="6">
        <v>5</v>
      </c>
      <c r="C8" s="25" t="e" vm="15">
        <v>#VALUE!</v>
      </c>
      <c r="D8" s="25" t="s">
        <v>21</v>
      </c>
      <c r="E8" s="25">
        <f>COUNTIF(Absolutní!$E:$E,Kluby!D8)</f>
        <v>5</v>
      </c>
      <c r="F8" s="7">
        <f t="shared" si="1"/>
        <v>12</v>
      </c>
      <c r="G8" s="32" cm="1">
        <f t="array" ref="G8">IFERROR((INDEX(_xlfn._xlws.FILTER(Absolutní!$B$4:$B$100,Absolutní!$E$4:$E$100=$D8),1)),0)</f>
        <v>13</v>
      </c>
      <c r="H8" s="32" t="str" cm="1">
        <f t="array" ref="H8">IFERROR((INDEX(_xlfn._xlws.FILTER(Absolutní!$C$4:$C$100,Absolutní!$E$4:$E$100=$D8),1)),0)</f>
        <v>Jan ČERNÝ</v>
      </c>
      <c r="I8" s="33" cm="1">
        <f t="array" ref="I8">IFERROR((INDEX(_xlfn._xlws.FILTER(Absolutní!$L$4:$L$100,Absolutní!$E$4:$E$100=$D8),1)),0)</f>
        <v>4</v>
      </c>
      <c r="J8" s="11" cm="1">
        <f t="array" ref="J8">IFERROR((INDEX(_xlfn._xlws.FILTER(Absolutní!$B$4:$B$100,Absolutní!$E$4:$E$100=$D8),2)),0)</f>
        <v>14</v>
      </c>
      <c r="K8" s="32" t="str" cm="1">
        <f t="array" ref="K8">IFERROR((INDEX(_xlfn._xlws.FILTER(Absolutní!$C$4:$C$100,Absolutní!$E$4:$E$100=$D8),2)),0)</f>
        <v>Dominik HEJNÝ</v>
      </c>
      <c r="L8" s="12" cm="1">
        <f t="array" ref="L8">IFERROR((INDEX(_xlfn._xlws.FILTER(Absolutní!$L$4:$L$100,Absolutní!$E$4:$E$100=$D8),2)),0)</f>
        <v>4</v>
      </c>
      <c r="M8" s="32" cm="1">
        <f t="array" ref="M8">IFERROR((INDEX(_xlfn._xlws.FILTER(Absolutní!$B$4:$B$100,Absolutní!$E$4:$E$100=$D8),3)),0)</f>
        <v>16</v>
      </c>
      <c r="N8" s="32" t="str" cm="1">
        <f t="array" ref="N8">IFERROR((INDEX(_xlfn._xlws.FILTER(Absolutní!$C$4:$C$100,Absolutní!$E$4:$E$100=$D8),3)),0)</f>
        <v>Josef GÁBA</v>
      </c>
      <c r="O8" s="13" cm="1">
        <f t="array" ref="O8">IFERROR((INDEX(_xlfn._xlws.FILTER(Absolutní!$L$4:$L$100,Absolutní!$E$4:$E$100=$D8),3)),0)</f>
        <v>4</v>
      </c>
      <c r="Q8" s="43" t="str">
        <f>_xlfn.XLOOKUP(D8,'Databáze klubů'!B:B,'Databáze klubů'!C:C)</f>
        <v>&lt;img src="https://sprtec.net/wp-content/uploads/2024/01/KSH.png" alt="" width="30" class="alignnone size-medium wp-image-1618" /&gt;</v>
      </c>
    </row>
    <row r="9" spans="2:17" ht="21.6" customHeight="1" x14ac:dyDescent="0.3">
      <c r="B9" s="6">
        <v>6</v>
      </c>
      <c r="C9" s="1" t="e" vm="16">
        <v>#VALUE!</v>
      </c>
      <c r="D9" s="25" t="s">
        <v>18</v>
      </c>
      <c r="E9" s="25">
        <f>COUNTIF(Absolutní!$E:$E,Kluby!D9)</f>
        <v>6</v>
      </c>
      <c r="F9" s="7">
        <f t="shared" si="1"/>
        <v>11.5</v>
      </c>
      <c r="G9" s="32" cm="1">
        <f t="array" ref="G9">IFERROR((INDEX(_xlfn._xlws.FILTER(Absolutní!$B$4:$B$100,Absolutní!$E$4:$E$100=$D9),1)),0)</f>
        <v>9</v>
      </c>
      <c r="H9" s="32" t="str" cm="1">
        <f t="array" ref="H9">IFERROR((INDEX(_xlfn._xlws.FILTER(Absolutní!$C$4:$C$100,Absolutní!$E$4:$E$100=$D9),1)),0)</f>
        <v>Marek ŠVÉDA</v>
      </c>
      <c r="I9" s="33" cm="1">
        <f t="array" ref="I9">IFERROR((INDEX(_xlfn._xlws.FILTER(Absolutní!$L$4:$L$100,Absolutní!$E$4:$E$100=$D9),1)),0)</f>
        <v>4.5</v>
      </c>
      <c r="J9" s="11" cm="1">
        <f t="array" ref="J9">IFERROR((INDEX(_xlfn._xlws.FILTER(Absolutní!$B$4:$B$100,Absolutní!$E$4:$E$100=$D9),2)),0)</f>
        <v>17</v>
      </c>
      <c r="K9" s="32" t="str" cm="1">
        <f t="array" ref="K9">IFERROR((INDEX(_xlfn._xlws.FILTER(Absolutní!$C$4:$C$100,Absolutní!$E$4:$E$100=$D9),2)),0)</f>
        <v>Petr ŠVÉDA</v>
      </c>
      <c r="L9" s="12" cm="1">
        <f t="array" ref="L9">IFERROR((INDEX(_xlfn._xlws.FILTER(Absolutní!$L$4:$L$100,Absolutní!$E$4:$E$100=$D9),2)),0)</f>
        <v>4</v>
      </c>
      <c r="M9" s="32" cm="1">
        <f t="array" ref="M9">IFERROR((INDEX(_xlfn._xlws.FILTER(Absolutní!$B$4:$B$100,Absolutní!$E$4:$E$100=$D9),3)),0)</f>
        <v>28</v>
      </c>
      <c r="N9" s="32" t="str" cm="1">
        <f t="array" ref="N9">IFERROR((INDEX(_xlfn._xlws.FILTER(Absolutní!$C$4:$C$100,Absolutní!$E$4:$E$100=$D9),3)),0)</f>
        <v>Adriana NĚMCOVÁ</v>
      </c>
      <c r="O9" s="13" cm="1">
        <f t="array" ref="O9">IFERROR((INDEX(_xlfn._xlws.FILTER(Absolutní!$L$4:$L$100,Absolutní!$E$4:$E$100=$D9),3)),0)</f>
        <v>3</v>
      </c>
      <c r="Q9" s="43" t="str">
        <f>_xlfn.XLOOKUP(D9,'Databáze klubů'!B:B,'Databáze klubů'!C:C)</f>
        <v>&lt;img src="https://sprtec.net/wp-content/uploads/2024/01/unnamed.png" alt="" width="30" class="alignnone size-medium wp-image-1618" /&gt;</v>
      </c>
    </row>
    <row r="10" spans="2:17" ht="21.6" customHeight="1" thickBot="1" x14ac:dyDescent="0.35">
      <c r="B10" s="8">
        <v>8</v>
      </c>
      <c r="C10" s="20" t="e" vm="17">
        <v>#VALUE!</v>
      </c>
      <c r="D10" s="9" t="s">
        <v>22</v>
      </c>
      <c r="E10" s="9">
        <f>COUNTIF(Absolutní!$E:$E,Kluby!D10)</f>
        <v>8</v>
      </c>
      <c r="F10" s="10">
        <f t="shared" si="1"/>
        <v>10</v>
      </c>
      <c r="G10" s="34" cm="1">
        <f t="array" ref="G10">IFERROR((INDEX(_xlfn._xlws.FILTER(Absolutní!$B$4:$B$100,Absolutní!$E$4:$E$100=$D10),1)),0)</f>
        <v>21</v>
      </c>
      <c r="H10" s="34" t="str" cm="1">
        <f t="array" ref="H10">IFERROR((INDEX(_xlfn._xlws.FILTER(Absolutní!$C$4:$C$100,Absolutní!$E$4:$E$100=$D10),1)),0)</f>
        <v>Miroslav KRŠAK</v>
      </c>
      <c r="I10" s="35" cm="1">
        <f t="array" ref="I10">IFERROR((INDEX(_xlfn._xlws.FILTER(Absolutní!$L$4:$L$100,Absolutní!$E$4:$E$100=$D10),1)),0)</f>
        <v>3.5</v>
      </c>
      <c r="J10" s="36" cm="1">
        <f t="array" ref="J10">IFERROR((INDEX(_xlfn._xlws.FILTER(Absolutní!$B$4:$B$100,Absolutní!$E$4:$E$100=$D10),2)),0)</f>
        <v>22</v>
      </c>
      <c r="K10" s="34" t="str" cm="1">
        <f t="array" ref="K10">IFERROR((INDEX(_xlfn._xlws.FILTER(Absolutní!$C$4:$C$100,Absolutní!$E$4:$E$100=$D10),2)),0)</f>
        <v>Josef KRŠAK</v>
      </c>
      <c r="L10" s="37" cm="1">
        <f t="array" ref="L10">IFERROR((INDEX(_xlfn._xlws.FILTER(Absolutní!$L$4:$L$100,Absolutní!$E$4:$E$100=$D10),2)),0)</f>
        <v>3.5</v>
      </c>
      <c r="M10" s="34" cm="1">
        <f t="array" ref="M10">IFERROR((INDEX(_xlfn._xlws.FILTER(Absolutní!$B$4:$B$100,Absolutní!$E$4:$E$100=$D10),3)),0)</f>
        <v>29</v>
      </c>
      <c r="N10" s="34" t="str" cm="1">
        <f t="array" ref="N10">IFERROR((INDEX(_xlfn._xlws.FILTER(Absolutní!$C$4:$C$100,Absolutní!$E$4:$E$100=$D10),3)),0)</f>
        <v>Jana KRŠAKOVÁ</v>
      </c>
      <c r="O10" s="38" cm="1">
        <f t="array" ref="O10">IFERROR((INDEX(_xlfn._xlws.FILTER(Absolutní!$L$4:$L$100,Absolutní!$E$4:$E$100=$D10),3)),0)</f>
        <v>3</v>
      </c>
      <c r="Q10" s="43" t="str">
        <f>_xlfn.XLOOKUP(D10,'Databáze klubů'!B:B,'Databáze klubů'!C:C)</f>
        <v>&lt;img src="https://sprtec.net/wp-content/uploads/2025/03/Illava-clear.png" alt="" width="30" class="alignnone size-medium wp-image-1618" /&gt;</v>
      </c>
    </row>
    <row r="11" spans="2:17" ht="21.6" customHeight="1" x14ac:dyDescent="0.3">
      <c r="B11" s="25"/>
      <c r="C11" s="25"/>
      <c r="D11" s="25"/>
      <c r="E11" s="25"/>
      <c r="F11" s="25"/>
      <c r="G11" s="32"/>
      <c r="H11" s="32"/>
      <c r="I11" s="33"/>
      <c r="J11" s="32"/>
      <c r="K11" s="32"/>
      <c r="L11" s="33"/>
      <c r="M11" s="32"/>
      <c r="N11" s="32"/>
      <c r="O11" s="33"/>
    </row>
    <row r="12" spans="2:17" ht="21.6" customHeight="1" x14ac:dyDescent="0.3">
      <c r="B12" s="25"/>
      <c r="C12" s="25"/>
      <c r="D12" s="25"/>
      <c r="E12" s="25"/>
      <c r="F12" s="25"/>
    </row>
    <row r="13" spans="2:17" ht="21.6" customHeight="1" x14ac:dyDescent="0.3">
      <c r="B13" s="25"/>
      <c r="C13" s="25" t="e" vm="18">
        <v>#VALUE!</v>
      </c>
      <c r="D13" s="25">
        <v>0</v>
      </c>
      <c r="E13" s="25"/>
      <c r="F13" s="25"/>
    </row>
    <row r="14" spans="2:17" ht="21.6" customHeight="1" x14ac:dyDescent="0.3">
      <c r="B14" s="25"/>
      <c r="C14" s="25"/>
      <c r="D14" s="25"/>
      <c r="E14" s="25"/>
      <c r="F14" s="25"/>
    </row>
    <row r="15" spans="2:17" ht="21.6" customHeight="1" x14ac:dyDescent="0.3">
      <c r="B15" s="25"/>
      <c r="C15" s="25"/>
      <c r="D15" s="25"/>
      <c r="E15" s="25"/>
      <c r="F15" s="25"/>
    </row>
    <row r="16" spans="2:17" ht="21.6" customHeight="1" x14ac:dyDescent="0.3">
      <c r="B16" s="25"/>
      <c r="C16" s="25"/>
      <c r="D16" s="25"/>
      <c r="E16" s="25"/>
      <c r="F16" s="25"/>
    </row>
  </sheetData>
  <mergeCells count="5">
    <mergeCell ref="B2:O2"/>
    <mergeCell ref="C3:D3"/>
    <mergeCell ref="G3:I3"/>
    <mergeCell ref="J3:L3"/>
    <mergeCell ref="M3:O3"/>
  </mergeCells>
  <phoneticPr fontId="5" type="noConversion"/>
  <pageMargins left="0.25" right="0.25" top="0.75" bottom="0.75" header="0.3" footer="0.3"/>
  <pageSetup paperSize="9" scale="2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58399-8C0A-4274-AC25-A977C9CE2C92}">
  <sheetPr codeName="List4">
    <pageSetUpPr fitToPage="1"/>
  </sheetPr>
  <dimension ref="B1:O18"/>
  <sheetViews>
    <sheetView showGridLines="0" zoomScaleNormal="100" workbookViewId="0">
      <selection activeCell="H24" sqref="H24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5" ht="21.6" customHeight="1" thickBot="1" x14ac:dyDescent="0.35"/>
    <row r="2" spans="2:15" ht="63.6" customHeight="1" thickBot="1" x14ac:dyDescent="0.35">
      <c r="B2" s="46" t="e" vm="19">
        <v>#VALUE!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8"/>
    </row>
    <row r="3" spans="2:15" ht="25.8" customHeight="1" thickBot="1" x14ac:dyDescent="0.35">
      <c r="B3" s="22" t="s">
        <v>0</v>
      </c>
      <c r="C3" s="23" t="s">
        <v>1</v>
      </c>
      <c r="D3" s="45" t="s">
        <v>2</v>
      </c>
      <c r="E3" s="45"/>
      <c r="F3" s="23" t="s">
        <v>9</v>
      </c>
      <c r="G3" s="23" t="s">
        <v>3</v>
      </c>
      <c r="H3" s="23" t="s">
        <v>4</v>
      </c>
      <c r="I3" s="23" t="s">
        <v>5</v>
      </c>
      <c r="J3" s="23" t="s">
        <v>6</v>
      </c>
      <c r="K3" s="23" t="s">
        <v>7</v>
      </c>
      <c r="L3" s="23" t="s">
        <v>8</v>
      </c>
      <c r="M3" s="24" t="s">
        <v>11</v>
      </c>
    </row>
    <row r="4" spans="2:15" ht="21.9" customHeight="1" x14ac:dyDescent="0.3">
      <c r="B4" s="15">
        <v>1</v>
      </c>
      <c r="C4" s="4" t="s">
        <v>26</v>
      </c>
      <c r="D4" s="16" t="e" vm="2">
        <f>_xlfn.XLOOKUP(E4,Kluby!$D$4:$D$24,Kluby!$C$4:$C$24)</f>
        <v>#VALUE!</v>
      </c>
      <c r="E4" s="16" t="s">
        <v>50</v>
      </c>
      <c r="F4" s="16" t="s">
        <v>10</v>
      </c>
      <c r="G4" s="16">
        <v>7</v>
      </c>
      <c r="H4" s="16">
        <f>_xlfn.XLOOKUP($C4,Křížová!$C$4:$C$150,Křížová!$U$4:$U$150)</f>
        <v>6</v>
      </c>
      <c r="I4" s="16">
        <f>_xlfn.XLOOKUP($C4,Křížová!$C$4:$C$150,Křížová!$V$4:$V$150)</f>
        <v>0</v>
      </c>
      <c r="J4" s="16">
        <f>_xlfn.XLOOKUP($C4,Křížová!$C$4:$C$150,Křížová!$W$4:$W$150)</f>
        <v>1</v>
      </c>
      <c r="K4" s="16">
        <v>26</v>
      </c>
      <c r="L4" s="4">
        <v>6</v>
      </c>
      <c r="M4" s="17">
        <v>50</v>
      </c>
      <c r="O4" s="43" t="str">
        <f>_xlfn.XLOOKUP(E4,'Databáze klubů'!B:B,'Databáze klubů'!C:C)</f>
        <v>&lt;img src="https://sprtec.net/wp-content/uploads/2025/03/logo_Gunners_male-300x201-128x86-1.png" alt="" width="30" class="alignnone size-medium wp-image-1618" /&gt;</v>
      </c>
    </row>
    <row r="5" spans="2:15" ht="21.6" customHeight="1" x14ac:dyDescent="0.3">
      <c r="B5" s="18">
        <v>2</v>
      </c>
      <c r="C5" s="25" t="s">
        <v>25</v>
      </c>
      <c r="D5" s="1" t="e" vm="4">
        <f>_xlfn.XLOOKUP(E5,Kluby!$D$4:$D$24,Kluby!$C$4:$C$24)</f>
        <v>#VALUE!</v>
      </c>
      <c r="E5" s="1" t="s">
        <v>51</v>
      </c>
      <c r="F5" s="1" t="s">
        <v>10</v>
      </c>
      <c r="G5" s="1">
        <v>7</v>
      </c>
      <c r="H5" s="1">
        <f>_xlfn.XLOOKUP($C5,Křížová!$C$4:$C$150,Křížová!$U$4:$U$150)</f>
        <v>4</v>
      </c>
      <c r="I5" s="1">
        <f>_xlfn.XLOOKUP($C5,Křížová!$C$4:$C$150,Křížová!$V$4:$V$150)</f>
        <v>2</v>
      </c>
      <c r="J5" s="1">
        <f>_xlfn.XLOOKUP($C5,Křížová!$C$4:$C$150,Křížová!$W$4:$W$150)</f>
        <v>1</v>
      </c>
      <c r="K5" s="1">
        <v>24.5</v>
      </c>
      <c r="L5" s="25">
        <v>5</v>
      </c>
      <c r="M5" s="14">
        <v>45.79</v>
      </c>
      <c r="O5" s="43" t="str">
        <f>_xlfn.XLOOKUP(E5,'Databáze klubů'!B:B,'Databáze klubů'!C:C)</f>
        <v>&lt;img src="https://sprtec.net/wp-content/uploads/2024/01/LOGO-2018clear.png" alt="" width="30" class="alignnone size-medium wp-image-1618" /&gt;</v>
      </c>
    </row>
    <row r="6" spans="2:15" ht="21.6" customHeight="1" x14ac:dyDescent="0.3">
      <c r="B6" s="18">
        <v>3</v>
      </c>
      <c r="C6" s="25" t="s">
        <v>37</v>
      </c>
      <c r="D6" s="1" t="e" vm="2">
        <f>_xlfn.XLOOKUP(E6,Kluby!$D$4:$D$24,Kluby!$C$4:$C$24)</f>
        <v>#VALUE!</v>
      </c>
      <c r="E6" s="1" t="s">
        <v>50</v>
      </c>
      <c r="F6" s="1" t="s">
        <v>10</v>
      </c>
      <c r="G6" s="1">
        <v>7</v>
      </c>
      <c r="H6" s="1">
        <f>_xlfn.XLOOKUP($C6,Křížová!$C$4:$C$150,Křížová!$U$4:$U$150)</f>
        <v>4</v>
      </c>
      <c r="I6" s="1">
        <f>_xlfn.XLOOKUP($C6,Křížová!$C$4:$C$150,Křížová!$V$4:$V$150)</f>
        <v>1</v>
      </c>
      <c r="J6" s="1">
        <f>_xlfn.XLOOKUP($C6,Křížová!$C$4:$C$150,Křížová!$W$4:$W$150)</f>
        <v>2</v>
      </c>
      <c r="K6" s="1">
        <v>31</v>
      </c>
      <c r="L6" s="25">
        <v>4.5</v>
      </c>
      <c r="M6" s="14">
        <v>43.68</v>
      </c>
      <c r="O6" s="43" t="str">
        <f>_xlfn.XLOOKUP(E6,'Databáze klubů'!B:B,'Databáze klubů'!C:C)</f>
        <v>&lt;img src="https://sprtec.net/wp-content/uploads/2025/03/logo_Gunners_male-300x201-128x86-1.png" alt="" width="30" class="alignnone size-medium wp-image-1618" /&gt;</v>
      </c>
    </row>
    <row r="7" spans="2:15" ht="21.6" customHeight="1" x14ac:dyDescent="0.3">
      <c r="B7" s="18">
        <v>4</v>
      </c>
      <c r="C7" s="25" t="s">
        <v>161</v>
      </c>
      <c r="D7" s="1" t="e" vm="2">
        <f>_xlfn.XLOOKUP(E7,Kluby!$D$4:$D$24,Kluby!$C$4:$C$24)</f>
        <v>#VALUE!</v>
      </c>
      <c r="E7" s="1" t="s">
        <v>50</v>
      </c>
      <c r="F7" s="1" t="s">
        <v>10</v>
      </c>
      <c r="G7" s="1">
        <v>7</v>
      </c>
      <c r="H7" s="1">
        <f>_xlfn.XLOOKUP($C7,Křížová!$C$4:$C$150,Křížová!$U$4:$U$150)</f>
        <v>4</v>
      </c>
      <c r="I7" s="1">
        <f>_xlfn.XLOOKUP($C7,Křížová!$C$4:$C$150,Křížová!$V$4:$V$150)</f>
        <v>1</v>
      </c>
      <c r="J7" s="1">
        <f>_xlfn.XLOOKUP($C7,Křížová!$C$4:$C$150,Křížová!$W$4:$W$150)</f>
        <v>2</v>
      </c>
      <c r="K7" s="1">
        <v>28</v>
      </c>
      <c r="L7" s="25">
        <v>4.5</v>
      </c>
      <c r="M7" s="14">
        <v>42.63</v>
      </c>
      <c r="O7" s="43" t="str">
        <f>_xlfn.XLOOKUP(E7,'Databáze klubů'!B:B,'Databáze klubů'!C:C)</f>
        <v>&lt;img src="https://sprtec.net/wp-content/uploads/2025/03/logo_Gunners_male-300x201-128x86-1.png" alt="" width="30" class="alignnone size-medium wp-image-1618" /&gt;</v>
      </c>
    </row>
    <row r="8" spans="2:15" ht="21.6" customHeight="1" x14ac:dyDescent="0.3">
      <c r="B8" s="18">
        <v>5</v>
      </c>
      <c r="C8" s="25" t="s">
        <v>28</v>
      </c>
      <c r="D8" s="1" t="e" vm="6">
        <f>_xlfn.XLOOKUP(E8,Kluby!$D$4:$D$24,Kluby!$C$4:$C$24)</f>
        <v>#VALUE!</v>
      </c>
      <c r="E8" s="1" t="s">
        <v>52</v>
      </c>
      <c r="F8" s="1" t="s">
        <v>10</v>
      </c>
      <c r="G8" s="1">
        <v>7</v>
      </c>
      <c r="H8" s="1">
        <f>_xlfn.XLOOKUP($C8,Křížová!$C$4:$C$150,Křížová!$U$4:$U$150)</f>
        <v>4</v>
      </c>
      <c r="I8" s="1">
        <f>_xlfn.XLOOKUP($C8,Křížová!$C$4:$C$150,Křížová!$V$4:$V$150)</f>
        <v>1</v>
      </c>
      <c r="J8" s="1">
        <f>_xlfn.XLOOKUP($C8,Křížová!$C$4:$C$150,Křížová!$W$4:$W$150)</f>
        <v>2</v>
      </c>
      <c r="K8" s="1">
        <v>26.5</v>
      </c>
      <c r="L8" s="25">
        <v>4.5</v>
      </c>
      <c r="M8" s="14">
        <v>41.58</v>
      </c>
      <c r="O8" s="43" t="str">
        <f>_xlfn.XLOOKUP(E8,'Databáze klubů'!B:B,'Databáze klubů'!C:C)</f>
        <v>&lt;img src="https://sprtec.net/wp-content/uploads/2024/01/unnamed.png" alt="" width="30" class="alignnone size-medium wp-image-1618" /&gt;</v>
      </c>
    </row>
    <row r="9" spans="2:15" ht="21.6" customHeight="1" x14ac:dyDescent="0.3">
      <c r="B9" s="18">
        <v>6</v>
      </c>
      <c r="C9" s="25" t="s">
        <v>34</v>
      </c>
      <c r="D9" s="1" t="e" vm="5">
        <f>_xlfn.XLOOKUP(E9,Kluby!$D$4:$D$24,Kluby!$C$4:$C$24)</f>
        <v>#VALUE!</v>
      </c>
      <c r="E9" s="1" t="s">
        <v>55</v>
      </c>
      <c r="F9" s="1" t="s">
        <v>10</v>
      </c>
      <c r="G9" s="1">
        <v>7</v>
      </c>
      <c r="H9" s="1">
        <f>_xlfn.XLOOKUP($C9,Křížová!$C$4:$C$150,Křížová!$U$4:$U$150)</f>
        <v>3</v>
      </c>
      <c r="I9" s="1">
        <f>_xlfn.XLOOKUP($C9,Křížová!$C$4:$C$150,Křížová!$V$4:$V$150)</f>
        <v>3</v>
      </c>
      <c r="J9" s="1">
        <f>_xlfn.XLOOKUP($C9,Křížová!$C$4:$C$150,Křížová!$W$4:$W$150)</f>
        <v>1</v>
      </c>
      <c r="K9" s="1">
        <v>25</v>
      </c>
      <c r="L9" s="25">
        <v>4.5</v>
      </c>
      <c r="M9" s="14">
        <v>40.53</v>
      </c>
      <c r="O9" s="43" t="str">
        <f>_xlfn.XLOOKUP(E9,'Databáze klubů'!B:B,'Databáze klubů'!C:C)</f>
        <v>&lt;img src="https://sprtec.net/wp-content/uploads/2024/01/logo250.png" alt="" width="30" class="alignnone size-medium wp-image-1618" /&gt;</v>
      </c>
    </row>
    <row r="10" spans="2:15" ht="21.6" customHeight="1" x14ac:dyDescent="0.3">
      <c r="B10" s="18">
        <v>7</v>
      </c>
      <c r="C10" s="25" t="s">
        <v>162</v>
      </c>
      <c r="D10" s="1" t="e" vm="5">
        <f>_xlfn.XLOOKUP(E10,Kluby!$D$4:$D$24,Kluby!$C$4:$C$24)</f>
        <v>#VALUE!</v>
      </c>
      <c r="E10" s="1" t="s">
        <v>55</v>
      </c>
      <c r="F10" s="1" t="s">
        <v>10</v>
      </c>
      <c r="G10" s="1">
        <v>7</v>
      </c>
      <c r="H10" s="1">
        <f>_xlfn.XLOOKUP($C10,Křížová!$C$4:$C$150,Křížová!$U$4:$U$150)</f>
        <v>3</v>
      </c>
      <c r="I10" s="1">
        <f>_xlfn.XLOOKUP($C10,Křížová!$C$4:$C$150,Křížová!$V$4:$V$150)</f>
        <v>2</v>
      </c>
      <c r="J10" s="1">
        <f>_xlfn.XLOOKUP($C10,Křížová!$C$4:$C$150,Křížová!$W$4:$W$150)</f>
        <v>2</v>
      </c>
      <c r="K10" s="1">
        <v>28.5</v>
      </c>
      <c r="L10" s="25">
        <v>4</v>
      </c>
      <c r="M10" s="14">
        <v>38.42</v>
      </c>
      <c r="O10" s="43" t="str">
        <f>_xlfn.XLOOKUP(E10,'Databáze klubů'!B:B,'Databáze klubů'!C:C)</f>
        <v>&lt;img src="https://sprtec.net/wp-content/uploads/2024/01/logo250.png" alt="" width="30" class="alignnone size-medium wp-image-1618" /&gt;</v>
      </c>
    </row>
    <row r="11" spans="2:15" ht="21.6" customHeight="1" x14ac:dyDescent="0.3">
      <c r="B11" s="18">
        <v>8</v>
      </c>
      <c r="C11" s="25" t="s">
        <v>163</v>
      </c>
      <c r="D11" s="1" t="e" vm="7">
        <f>_xlfn.XLOOKUP(E11,Kluby!$D$4:$D$24,Kluby!$C$4:$C$24)</f>
        <v>#VALUE!</v>
      </c>
      <c r="E11" s="1" t="s">
        <v>56</v>
      </c>
      <c r="F11" s="1" t="s">
        <v>10</v>
      </c>
      <c r="G11" s="1">
        <v>7</v>
      </c>
      <c r="H11" s="1">
        <f>_xlfn.XLOOKUP($C11,Křížová!$C$4:$C$150,Křížová!$U$4:$U$150)</f>
        <v>3</v>
      </c>
      <c r="I11" s="1">
        <f>_xlfn.XLOOKUP($C11,Křížová!$C$4:$C$150,Křížová!$V$4:$V$150)</f>
        <v>2</v>
      </c>
      <c r="J11" s="1">
        <f>_xlfn.XLOOKUP($C11,Křížová!$C$4:$C$150,Křížová!$W$4:$W$150)</f>
        <v>2</v>
      </c>
      <c r="K11" s="1">
        <v>26.5</v>
      </c>
      <c r="L11" s="25">
        <v>4</v>
      </c>
      <c r="M11" s="14">
        <v>36.32</v>
      </c>
      <c r="O11" s="43" t="str">
        <f>_xlfn.XLOOKUP(E11,'Databáze klubů'!B:B,'Databáze klubů'!C:C)</f>
        <v>&lt;img src="https://sprtec.net/wp-content/uploads/2024/01/KSH.png" alt="" width="30" class="alignnone size-medium wp-image-1618" /&gt;</v>
      </c>
    </row>
    <row r="12" spans="2:15" ht="21.6" customHeight="1" x14ac:dyDescent="0.3">
      <c r="B12" s="18">
        <v>9</v>
      </c>
      <c r="C12" s="25" t="s">
        <v>35</v>
      </c>
      <c r="D12" s="1" t="e" vm="4">
        <f>_xlfn.XLOOKUP(E12,Kluby!$D$4:$D$24,Kluby!$C$4:$C$24)</f>
        <v>#VALUE!</v>
      </c>
      <c r="E12" s="1" t="s">
        <v>51</v>
      </c>
      <c r="F12" s="1" t="s">
        <v>10</v>
      </c>
      <c r="G12" s="1">
        <v>7</v>
      </c>
      <c r="H12" s="1">
        <f>_xlfn.XLOOKUP($C12,Křížová!$C$4:$C$150,Křížová!$U$4:$U$150)</f>
        <v>3</v>
      </c>
      <c r="I12" s="1">
        <f>_xlfn.XLOOKUP($C12,Křížová!$C$4:$C$150,Křížová!$V$4:$V$150)</f>
        <v>2</v>
      </c>
      <c r="J12" s="1">
        <f>_xlfn.XLOOKUP($C12,Křížová!$C$4:$C$150,Křížová!$W$4:$W$150)</f>
        <v>2</v>
      </c>
      <c r="K12" s="1">
        <v>25</v>
      </c>
      <c r="L12" s="25">
        <v>4</v>
      </c>
      <c r="M12" s="14">
        <v>35.26</v>
      </c>
      <c r="O12" s="43" t="str">
        <f>_xlfn.XLOOKUP(E12,'Databáze klubů'!B:B,'Databáze klubů'!C:C)</f>
        <v>&lt;img src="https://sprtec.net/wp-content/uploads/2024/01/LOGO-2018clear.png" alt="" width="30" class="alignnone size-medium wp-image-1618" /&gt;</v>
      </c>
    </row>
    <row r="13" spans="2:15" ht="21.6" customHeight="1" x14ac:dyDescent="0.3">
      <c r="B13" s="18">
        <v>10</v>
      </c>
      <c r="C13" s="25" t="s">
        <v>165</v>
      </c>
      <c r="D13" s="1" t="e" vm="7">
        <f>_xlfn.XLOOKUP(E13,Kluby!$D$4:$D$24,Kluby!$C$4:$C$24)</f>
        <v>#VALUE!</v>
      </c>
      <c r="E13" s="1" t="s">
        <v>56</v>
      </c>
      <c r="F13" s="1" t="s">
        <v>10</v>
      </c>
      <c r="G13" s="1">
        <v>7</v>
      </c>
      <c r="H13" s="1">
        <f>_xlfn.XLOOKUP($C13,Křížová!$C$4:$C$150,Křížová!$U$4:$U$150)</f>
        <v>3</v>
      </c>
      <c r="I13" s="1">
        <f>_xlfn.XLOOKUP($C13,Křížová!$C$4:$C$150,Křížová!$V$4:$V$150)</f>
        <v>1</v>
      </c>
      <c r="J13" s="1">
        <f>_xlfn.XLOOKUP($C13,Křížová!$C$4:$C$150,Křížová!$W$4:$W$150)</f>
        <v>3</v>
      </c>
      <c r="K13" s="1">
        <v>25.5</v>
      </c>
      <c r="L13" s="25">
        <v>3.5</v>
      </c>
      <c r="M13" s="14">
        <v>30</v>
      </c>
      <c r="O13" s="43" t="str">
        <f>_xlfn.XLOOKUP(E13,'Databáze klubů'!B:B,'Databáze klubů'!C:C)</f>
        <v>&lt;img src="https://sprtec.net/wp-content/uploads/2024/01/KSH.png" alt="" width="30" class="alignnone size-medium wp-image-1618" /&gt;</v>
      </c>
    </row>
    <row r="14" spans="2:15" ht="21.6" customHeight="1" x14ac:dyDescent="0.3">
      <c r="B14" s="18">
        <v>11</v>
      </c>
      <c r="C14" s="25" t="s">
        <v>167</v>
      </c>
      <c r="D14" s="1" t="e" vm="2">
        <f>_xlfn.XLOOKUP(E14,Kluby!$D$4:$D$24,Kluby!$C$4:$C$24)</f>
        <v>#VALUE!</v>
      </c>
      <c r="E14" s="1" t="s">
        <v>50</v>
      </c>
      <c r="F14" s="1" t="s">
        <v>10</v>
      </c>
      <c r="G14" s="1">
        <v>7</v>
      </c>
      <c r="H14" s="1">
        <f>_xlfn.XLOOKUP($C14,Křížová!$C$4:$C$150,Křížová!$U$4:$U$150)</f>
        <v>3</v>
      </c>
      <c r="I14" s="1">
        <f>_xlfn.XLOOKUP($C14,Křížová!$C$4:$C$150,Křížová!$V$4:$V$150)</f>
        <v>1</v>
      </c>
      <c r="J14" s="1">
        <f>_xlfn.XLOOKUP($C14,Křížová!$C$4:$C$150,Křížová!$W$4:$W$150)</f>
        <v>3</v>
      </c>
      <c r="K14" s="1">
        <v>17</v>
      </c>
      <c r="L14" s="25">
        <v>3.5</v>
      </c>
      <c r="M14" s="14">
        <v>26.84</v>
      </c>
      <c r="O14" s="43" t="str">
        <f>_xlfn.XLOOKUP(E14,'Databáze klubů'!B:B,'Databáze klubů'!C:C)</f>
        <v>&lt;img src="https://sprtec.net/wp-content/uploads/2025/03/logo_Gunners_male-300x201-128x86-1.png" alt="" width="30" class="alignnone size-medium wp-image-1618" /&gt;</v>
      </c>
    </row>
    <row r="15" spans="2:15" ht="21.6" customHeight="1" x14ac:dyDescent="0.3">
      <c r="B15" s="18">
        <v>12</v>
      </c>
      <c r="C15" s="25" t="s">
        <v>30</v>
      </c>
      <c r="D15" s="1" t="e" vm="2">
        <f>_xlfn.XLOOKUP(E15,Kluby!$D$4:$D$24,Kluby!$C$4:$C$24)</f>
        <v>#VALUE!</v>
      </c>
      <c r="E15" s="1" t="s">
        <v>50</v>
      </c>
      <c r="F15" s="1" t="s">
        <v>10</v>
      </c>
      <c r="G15" s="1">
        <v>7</v>
      </c>
      <c r="H15" s="1">
        <f>_xlfn.XLOOKUP($C15,Křížová!$C$4:$C$150,Křížová!$U$4:$U$150)</f>
        <v>1</v>
      </c>
      <c r="I15" s="1">
        <f>_xlfn.XLOOKUP($C15,Křížová!$C$4:$C$150,Křížová!$V$4:$V$150)</f>
        <v>4</v>
      </c>
      <c r="J15" s="1">
        <f>_xlfn.XLOOKUP($C15,Křížová!$C$4:$C$150,Křížová!$W$4:$W$150)</f>
        <v>2</v>
      </c>
      <c r="K15" s="1">
        <v>25.5</v>
      </c>
      <c r="L15" s="25">
        <v>3</v>
      </c>
      <c r="M15" s="14">
        <v>24.74</v>
      </c>
      <c r="O15" s="43" t="str">
        <f>_xlfn.XLOOKUP(E15,'Databáze klubů'!B:B,'Databáze klubů'!C:C)</f>
        <v>&lt;img src="https://sprtec.net/wp-content/uploads/2025/03/logo_Gunners_male-300x201-128x86-1.png" alt="" width="30" class="alignnone size-medium wp-image-1618" /&gt;</v>
      </c>
    </row>
    <row r="16" spans="2:15" ht="21.6" customHeight="1" x14ac:dyDescent="0.3">
      <c r="B16" s="18">
        <v>13</v>
      </c>
      <c r="C16" s="25" t="s">
        <v>41</v>
      </c>
      <c r="D16" s="1" t="e" vm="7">
        <f>_xlfn.XLOOKUP(E16,Kluby!$D$4:$D$24,Kluby!$C$4:$C$24)</f>
        <v>#VALUE!</v>
      </c>
      <c r="E16" s="1" t="s">
        <v>56</v>
      </c>
      <c r="F16" s="1" t="s">
        <v>10</v>
      </c>
      <c r="G16" s="1">
        <v>7</v>
      </c>
      <c r="H16" s="1">
        <f>_xlfn.XLOOKUP($C16,Křížová!$C$4:$C$150,Křížová!$U$4:$U$150)</f>
        <v>2</v>
      </c>
      <c r="I16" s="1">
        <f>_xlfn.XLOOKUP($C16,Křížová!$C$4:$C$150,Křížová!$V$4:$V$150)</f>
        <v>2</v>
      </c>
      <c r="J16" s="1">
        <f>_xlfn.XLOOKUP($C16,Křížová!$C$4:$C$150,Křížová!$W$4:$W$150)</f>
        <v>3</v>
      </c>
      <c r="K16" s="1">
        <v>24</v>
      </c>
      <c r="L16" s="25">
        <v>3</v>
      </c>
      <c r="M16" s="14">
        <v>23.68</v>
      </c>
      <c r="O16" s="43" t="str">
        <f>_xlfn.XLOOKUP(E16,'Databáze klubů'!B:B,'Databáze klubů'!C:C)</f>
        <v>&lt;img src="https://sprtec.net/wp-content/uploads/2024/01/KSH.png" alt="" width="30" class="alignnone size-medium wp-image-1618" /&gt;</v>
      </c>
    </row>
    <row r="17" spans="2:15" ht="21.6" customHeight="1" x14ac:dyDescent="0.3">
      <c r="B17" s="18">
        <v>14</v>
      </c>
      <c r="C17" s="25" t="s">
        <v>38</v>
      </c>
      <c r="D17" s="1" t="e" vm="3">
        <f>_xlfn.XLOOKUP(E17,Kluby!$D$4:$D$24,Kluby!$C$4:$C$24)</f>
        <v>#VALUE!</v>
      </c>
      <c r="E17" s="1" t="s">
        <v>54</v>
      </c>
      <c r="F17" s="1" t="s">
        <v>10</v>
      </c>
      <c r="G17" s="1">
        <v>7</v>
      </c>
      <c r="H17" s="1">
        <f>_xlfn.XLOOKUP($C17,Křížová!$C$4:$C$150,Křížová!$U$4:$U$150)</f>
        <v>2</v>
      </c>
      <c r="I17" s="1">
        <f>_xlfn.XLOOKUP($C17,Křížová!$C$4:$C$150,Křížová!$V$4:$V$150)</f>
        <v>2</v>
      </c>
      <c r="J17" s="1">
        <f>_xlfn.XLOOKUP($C17,Křížová!$C$4:$C$150,Křížová!$W$4:$W$150)</f>
        <v>3</v>
      </c>
      <c r="K17" s="1">
        <v>23.5</v>
      </c>
      <c r="L17" s="25">
        <v>3</v>
      </c>
      <c r="M17" s="14">
        <v>22.63</v>
      </c>
      <c r="O17" s="43" t="str">
        <f>_xlfn.XLOOKUP(E17,'Databáze klubů'!B:B,'Databáze klubů'!C:C)</f>
        <v>&lt;img src="https://sprtec.net/wp-content/uploads/2025/03/LOGO-BHC-MK.jpg" alt="" width="30" class="alignnone size-medium wp-image-1618" /&gt;</v>
      </c>
    </row>
    <row r="18" spans="2:15" ht="21.6" customHeight="1" thickBot="1" x14ac:dyDescent="0.35">
      <c r="B18" s="19">
        <v>15</v>
      </c>
      <c r="C18" s="9" t="s">
        <v>172</v>
      </c>
      <c r="D18" s="20" t="e" vm="2">
        <f>_xlfn.XLOOKUP(E18,Kluby!$D$4:$D$24,Kluby!$C$4:$C$24)</f>
        <v>#VALUE!</v>
      </c>
      <c r="E18" s="20" t="s">
        <v>50</v>
      </c>
      <c r="F18" s="20" t="s">
        <v>10</v>
      </c>
      <c r="G18" s="20">
        <v>7</v>
      </c>
      <c r="H18" s="20">
        <f>_xlfn.XLOOKUP($C18,Křížová!$C$4:$C$150,Křížová!$U$4:$U$150)</f>
        <v>1</v>
      </c>
      <c r="I18" s="20">
        <f>_xlfn.XLOOKUP($C18,Křížová!$C$4:$C$150,Křížová!$V$4:$V$150)</f>
        <v>2</v>
      </c>
      <c r="J18" s="20">
        <f>_xlfn.XLOOKUP($C18,Křížová!$C$4:$C$150,Křížová!$W$4:$W$150)</f>
        <v>4</v>
      </c>
      <c r="K18" s="20">
        <v>21.5</v>
      </c>
      <c r="L18" s="20">
        <v>2</v>
      </c>
      <c r="M18" s="21">
        <v>12.11</v>
      </c>
      <c r="O18" s="43" t="str">
        <f>_xlfn.XLOOKUP(E18,'Databáze klubů'!B:B,'Databáze klubů'!C:C)</f>
        <v>&lt;img src="https://sprtec.net/wp-content/uploads/2025/03/logo_Gunners_male-300x201-128x86-1.png" alt="" width="30" class="alignnone size-medium wp-image-1618" /&gt;</v>
      </c>
    </row>
  </sheetData>
  <mergeCells count="2">
    <mergeCell ref="B2:M2"/>
    <mergeCell ref="D3:E3"/>
  </mergeCells>
  <pageMargins left="0.25" right="0.25" top="0.75" bottom="0.75" header="0.3" footer="0.3"/>
  <pageSetup paperSize="9" scale="2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533FD-124E-48DA-88A4-AD1C96D3B89B}">
  <sheetPr codeName="List5">
    <pageSetUpPr fitToPage="1"/>
  </sheetPr>
  <dimension ref="B1:O14"/>
  <sheetViews>
    <sheetView showGridLines="0" zoomScaleNormal="100" workbookViewId="0">
      <selection activeCell="E22" sqref="E22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5" ht="21.6" customHeight="1" thickBot="1" x14ac:dyDescent="0.35"/>
    <row r="2" spans="2:15" ht="63.6" customHeight="1" thickBot="1" x14ac:dyDescent="0.35">
      <c r="B2" s="46" t="e" vm="20">
        <v>#VALUE!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8"/>
    </row>
    <row r="3" spans="2:15" ht="25.8" customHeight="1" thickBot="1" x14ac:dyDescent="0.35">
      <c r="B3" s="22" t="s">
        <v>0</v>
      </c>
      <c r="C3" s="23" t="s">
        <v>1</v>
      </c>
      <c r="D3" s="45" t="s">
        <v>2</v>
      </c>
      <c r="E3" s="45"/>
      <c r="F3" s="23" t="s">
        <v>9</v>
      </c>
      <c r="G3" s="23" t="s">
        <v>3</v>
      </c>
      <c r="H3" s="23" t="s">
        <v>4</v>
      </c>
      <c r="I3" s="23" t="s">
        <v>5</v>
      </c>
      <c r="J3" s="23" t="s">
        <v>6</v>
      </c>
      <c r="K3" s="23" t="s">
        <v>7</v>
      </c>
      <c r="L3" s="23" t="s">
        <v>8</v>
      </c>
      <c r="M3" s="24" t="s">
        <v>11</v>
      </c>
    </row>
    <row r="4" spans="2:15" ht="21.6" customHeight="1" x14ac:dyDescent="0.3">
      <c r="B4" s="18">
        <v>1</v>
      </c>
      <c r="C4" s="25" t="s">
        <v>32</v>
      </c>
      <c r="D4" s="1" t="e" vm="3">
        <f>_xlfn.XLOOKUP(E4,Kluby!$D$4:$D$24,Kluby!$C$4:$C$24)</f>
        <v>#VALUE!</v>
      </c>
      <c r="E4" s="1" t="s">
        <v>54</v>
      </c>
      <c r="F4" s="1" t="s">
        <v>47</v>
      </c>
      <c r="G4" s="1">
        <v>7</v>
      </c>
      <c r="H4" s="16">
        <f>_xlfn.XLOOKUP($C4,Křížová!$C$4:$C$150,Křížová!$U$4:$U$150)</f>
        <v>5</v>
      </c>
      <c r="I4" s="16">
        <f>_xlfn.XLOOKUP($C4,Křížová!$C$4:$C$150,Křížová!$V$4:$V$150)</f>
        <v>1</v>
      </c>
      <c r="J4" s="16">
        <f>_xlfn.XLOOKUP($C4,Křížová!$C$4:$C$150,Křížová!$W$4:$W$150)</f>
        <v>1</v>
      </c>
      <c r="K4" s="1">
        <v>26.5</v>
      </c>
      <c r="L4" s="25">
        <v>5.5</v>
      </c>
      <c r="M4" s="14">
        <v>47.89</v>
      </c>
      <c r="O4" s="43" t="str">
        <f>_xlfn.XLOOKUP(E4,'Databáze klubů'!B:B,'Databáze klubů'!C:C)</f>
        <v>&lt;img src="https://sprtec.net/wp-content/uploads/2025/03/LOGO-BHC-MK.jpg" alt="" width="30" class="alignnone size-medium wp-image-1618" /&gt;</v>
      </c>
    </row>
    <row r="5" spans="2:15" ht="21.6" customHeight="1" x14ac:dyDescent="0.3">
      <c r="B5" s="18">
        <v>2</v>
      </c>
      <c r="C5" s="25" t="s">
        <v>159</v>
      </c>
      <c r="D5" s="1" t="e" vm="2">
        <f>_xlfn.XLOOKUP(E5,Kluby!$D$4:$D$24,Kluby!$C$4:$C$24)</f>
        <v>#VALUE!</v>
      </c>
      <c r="E5" s="1" t="s">
        <v>50</v>
      </c>
      <c r="F5" s="1" t="s">
        <v>47</v>
      </c>
      <c r="G5" s="1">
        <v>7</v>
      </c>
      <c r="H5" s="1">
        <f>_xlfn.XLOOKUP($C5,Křížová!$C$4:$C$150,Křížová!$U$4:$U$150)</f>
        <v>5</v>
      </c>
      <c r="I5" s="1">
        <f>_xlfn.XLOOKUP($C5,Křížová!$C$4:$C$150,Křížová!$V$4:$V$150)</f>
        <v>0</v>
      </c>
      <c r="J5" s="1">
        <f>_xlfn.XLOOKUP($C5,Křížová!$C$4:$C$150,Křížová!$W$4:$W$150)</f>
        <v>2</v>
      </c>
      <c r="K5" s="1">
        <v>27.5</v>
      </c>
      <c r="L5" s="25">
        <v>5</v>
      </c>
      <c r="M5" s="14">
        <v>46.84</v>
      </c>
      <c r="O5" s="43" t="str">
        <f>_xlfn.XLOOKUP(E5,'Databáze klubů'!B:B,'Databáze klubů'!C:C)</f>
        <v>&lt;img src="https://sprtec.net/wp-content/uploads/2025/03/logo_Gunners_male-300x201-128x86-1.png" alt="" width="30" class="alignnone size-medium wp-image-1618" /&gt;</v>
      </c>
    </row>
    <row r="6" spans="2:15" ht="21.6" customHeight="1" x14ac:dyDescent="0.3">
      <c r="B6" s="18">
        <v>3</v>
      </c>
      <c r="C6" s="25" t="s">
        <v>42</v>
      </c>
      <c r="D6" s="1" t="e" vm="3">
        <f>_xlfn.XLOOKUP(E6,Kluby!$D$4:$D$24,Kluby!$C$4:$C$24)</f>
        <v>#VALUE!</v>
      </c>
      <c r="E6" s="1" t="s">
        <v>54</v>
      </c>
      <c r="F6" s="1" t="s">
        <v>47</v>
      </c>
      <c r="G6" s="1">
        <v>7</v>
      </c>
      <c r="H6" s="1">
        <f>_xlfn.XLOOKUP($C6,Křížová!$C$4:$C$150,Křížová!$U$4:$U$150)</f>
        <v>4</v>
      </c>
      <c r="I6" s="1">
        <f>_xlfn.XLOOKUP($C6,Křížová!$C$4:$C$150,Křížová!$V$4:$V$150)</f>
        <v>1</v>
      </c>
      <c r="J6" s="1">
        <f>_xlfn.XLOOKUP($C6,Křížová!$C$4:$C$150,Křížová!$W$4:$W$150)</f>
        <v>2</v>
      </c>
      <c r="K6" s="1">
        <v>24.5</v>
      </c>
      <c r="L6" s="25">
        <v>4.5</v>
      </c>
      <c r="M6" s="14">
        <v>39.47</v>
      </c>
      <c r="O6" s="43" t="str">
        <f>_xlfn.XLOOKUP(E6,'Databáze klubů'!B:B,'Databáze klubů'!C:C)</f>
        <v>&lt;img src="https://sprtec.net/wp-content/uploads/2025/03/LOGO-BHC-MK.jpg" alt="" width="30" class="alignnone size-medium wp-image-1618" /&gt;</v>
      </c>
    </row>
    <row r="7" spans="2:15" ht="21.6" customHeight="1" x14ac:dyDescent="0.3">
      <c r="B7" s="18">
        <v>4</v>
      </c>
      <c r="C7" s="25" t="s">
        <v>164</v>
      </c>
      <c r="D7" s="1" t="e" vm="2">
        <f>_xlfn.XLOOKUP(E7,Kluby!$D$4:$D$24,Kluby!$C$4:$C$24)</f>
        <v>#VALUE!</v>
      </c>
      <c r="E7" s="1" t="s">
        <v>50</v>
      </c>
      <c r="F7" s="1" t="s">
        <v>47</v>
      </c>
      <c r="G7" s="1">
        <v>7</v>
      </c>
      <c r="H7" s="1">
        <f>_xlfn.XLOOKUP($C7,Křížová!$C$4:$C$150,Křížová!$U$4:$U$150)</f>
        <v>3</v>
      </c>
      <c r="I7" s="1">
        <f>_xlfn.XLOOKUP($C7,Křížová!$C$4:$C$150,Křížová!$V$4:$V$150)</f>
        <v>2</v>
      </c>
      <c r="J7" s="1">
        <f>_xlfn.XLOOKUP($C7,Křížová!$C$4:$C$150,Křížová!$W$4:$W$150)</f>
        <v>2</v>
      </c>
      <c r="K7" s="1">
        <v>23.5</v>
      </c>
      <c r="L7" s="25">
        <v>4</v>
      </c>
      <c r="M7" s="14">
        <v>32.11</v>
      </c>
      <c r="O7" s="43" t="str">
        <f>_xlfn.XLOOKUP(E7,'Databáze klubů'!B:B,'Databáze klubů'!C:C)</f>
        <v>&lt;img src="https://sprtec.net/wp-content/uploads/2025/03/logo_Gunners_male-300x201-128x86-1.png" alt="" width="30" class="alignnone size-medium wp-image-1618" /&gt;</v>
      </c>
    </row>
    <row r="8" spans="2:15" ht="21.6" customHeight="1" x14ac:dyDescent="0.3">
      <c r="B8" s="18">
        <v>5</v>
      </c>
      <c r="C8" s="25" t="s">
        <v>43</v>
      </c>
      <c r="D8" s="1" t="e" vm="3">
        <f>_xlfn.XLOOKUP(E8,Kluby!$D$4:$D$24,Kluby!$C$4:$C$24)</f>
        <v>#VALUE!</v>
      </c>
      <c r="E8" s="1" t="s">
        <v>54</v>
      </c>
      <c r="F8" s="1" t="s">
        <v>47</v>
      </c>
      <c r="G8" s="1">
        <v>7</v>
      </c>
      <c r="H8" s="1">
        <f>_xlfn.XLOOKUP($C8,Křížová!$C$4:$C$150,Křížová!$U$4:$U$150)</f>
        <v>1</v>
      </c>
      <c r="I8" s="1">
        <f>_xlfn.XLOOKUP($C8,Křížová!$C$4:$C$150,Křížová!$V$4:$V$150)</f>
        <v>4</v>
      </c>
      <c r="J8" s="1">
        <f>_xlfn.XLOOKUP($C8,Křížová!$C$4:$C$150,Křížová!$W$4:$W$150)</f>
        <v>2</v>
      </c>
      <c r="K8" s="1">
        <v>28.5</v>
      </c>
      <c r="L8" s="25">
        <v>3</v>
      </c>
      <c r="M8" s="14">
        <v>25.79</v>
      </c>
      <c r="O8" s="43" t="str">
        <f>_xlfn.XLOOKUP(E8,'Databáze klubů'!B:B,'Databáze klubů'!C:C)</f>
        <v>&lt;img src="https://sprtec.net/wp-content/uploads/2025/03/LOGO-BHC-MK.jpg" alt="" width="30" class="alignnone size-medium wp-image-1618" /&gt;</v>
      </c>
    </row>
    <row r="9" spans="2:15" ht="21.6" customHeight="1" x14ac:dyDescent="0.3">
      <c r="B9" s="18">
        <v>6</v>
      </c>
      <c r="C9" s="25" t="s">
        <v>29</v>
      </c>
      <c r="D9" s="1" t="e" vm="8">
        <f>_xlfn.XLOOKUP(E9,Kluby!$D$4:$D$24,Kluby!$C$4:$C$24)</f>
        <v>#VALUE!</v>
      </c>
      <c r="E9" s="1" t="s">
        <v>53</v>
      </c>
      <c r="F9" s="1" t="s">
        <v>47</v>
      </c>
      <c r="G9" s="1">
        <v>7</v>
      </c>
      <c r="H9" s="1">
        <f>_xlfn.XLOOKUP($C9,Křížová!$C$4:$C$150,Křížová!$U$4:$U$150)</f>
        <v>1</v>
      </c>
      <c r="I9" s="1">
        <f>_xlfn.XLOOKUP($C9,Křížová!$C$4:$C$150,Křížová!$V$4:$V$150)</f>
        <v>3</v>
      </c>
      <c r="J9" s="1">
        <f>_xlfn.XLOOKUP($C9,Křížová!$C$4:$C$150,Křížová!$W$4:$W$150)</f>
        <v>3</v>
      </c>
      <c r="K9" s="1">
        <v>27</v>
      </c>
      <c r="L9" s="25">
        <v>2.5</v>
      </c>
      <c r="M9" s="14">
        <v>19.47</v>
      </c>
      <c r="O9" s="43" t="str">
        <f>_xlfn.XLOOKUP(E9,'Databáze klubů'!B:B,'Databáze klubů'!C:C)</f>
        <v>&lt;img src="https://sprtec.net/wp-content/uploads/2025/03/Illava-clear.png" alt="" width="30" class="alignnone size-medium wp-image-1618" /&gt;</v>
      </c>
    </row>
    <row r="10" spans="2:15" ht="21.6" customHeight="1" x14ac:dyDescent="0.3">
      <c r="B10" s="18">
        <v>7</v>
      </c>
      <c r="C10" s="25" t="s">
        <v>46</v>
      </c>
      <c r="D10" s="1" t="e" vm="6">
        <f>_xlfn.XLOOKUP(E10,Kluby!$D$4:$D$24,Kluby!$C$4:$C$24)</f>
        <v>#VALUE!</v>
      </c>
      <c r="E10" s="1" t="s">
        <v>52</v>
      </c>
      <c r="F10" s="1" t="s">
        <v>47</v>
      </c>
      <c r="G10" s="1">
        <v>7</v>
      </c>
      <c r="H10" s="1">
        <f>_xlfn.XLOOKUP($C10,Křížová!$C$4:$C$150,Křížová!$U$4:$U$150)</f>
        <v>2</v>
      </c>
      <c r="I10" s="1">
        <f>_xlfn.XLOOKUP($C10,Křížová!$C$4:$C$150,Křížová!$V$4:$V$150)</f>
        <v>1</v>
      </c>
      <c r="J10" s="1">
        <f>_xlfn.XLOOKUP($C10,Křížová!$C$4:$C$150,Křížová!$W$4:$W$150)</f>
        <v>4</v>
      </c>
      <c r="K10" s="1">
        <v>25</v>
      </c>
      <c r="L10" s="25">
        <v>2.5</v>
      </c>
      <c r="M10" s="14">
        <v>18.420000000000002</v>
      </c>
      <c r="O10" s="43" t="str">
        <f>_xlfn.XLOOKUP(E10,'Databáze klubů'!B:B,'Databáze klubů'!C:C)</f>
        <v>&lt;img src="https://sprtec.net/wp-content/uploads/2024/01/unnamed.png" alt="" width="30" class="alignnone size-medium wp-image-1618" /&gt;</v>
      </c>
    </row>
    <row r="11" spans="2:15" ht="21.6" customHeight="1" x14ac:dyDescent="0.3">
      <c r="B11" s="18">
        <v>8</v>
      </c>
      <c r="C11" s="25" t="s">
        <v>27</v>
      </c>
      <c r="D11" s="1" t="e" vm="6">
        <f>_xlfn.XLOOKUP(E11,Kluby!$D$4:$D$24,Kluby!$C$4:$C$24)</f>
        <v>#VALUE!</v>
      </c>
      <c r="E11" s="1" t="s">
        <v>52</v>
      </c>
      <c r="F11" s="1" t="s">
        <v>47</v>
      </c>
      <c r="G11" s="1">
        <v>7</v>
      </c>
      <c r="H11" s="1">
        <f>_xlfn.XLOOKUP($C11,Křížová!$C$4:$C$150,Křížová!$U$4:$U$150)</f>
        <v>2</v>
      </c>
      <c r="I11" s="1">
        <f>_xlfn.XLOOKUP($C11,Křížová!$C$4:$C$150,Křížová!$V$4:$V$150)</f>
        <v>1</v>
      </c>
      <c r="J11" s="1">
        <f>_xlfn.XLOOKUP($C11,Křížová!$C$4:$C$150,Křížová!$W$4:$W$150)</f>
        <v>4</v>
      </c>
      <c r="K11" s="1">
        <v>23</v>
      </c>
      <c r="L11" s="25">
        <v>2.5</v>
      </c>
      <c r="M11" s="14">
        <v>17.37</v>
      </c>
      <c r="O11" s="43" t="str">
        <f>_xlfn.XLOOKUP(E11,'Databáze klubů'!B:B,'Databáze klubů'!C:C)</f>
        <v>&lt;img src="https://sprtec.net/wp-content/uploads/2024/01/unnamed.png" alt="" width="30" class="alignnone size-medium wp-image-1618" /&gt;</v>
      </c>
    </row>
    <row r="12" spans="2:15" ht="21.6" customHeight="1" x14ac:dyDescent="0.3">
      <c r="B12" s="18">
        <v>9</v>
      </c>
      <c r="C12" s="25" t="s">
        <v>171</v>
      </c>
      <c r="D12" s="1" t="e" vm="8">
        <f>_xlfn.XLOOKUP(E12,Kluby!$D$4:$D$24,Kluby!$C$4:$C$24)</f>
        <v>#VALUE!</v>
      </c>
      <c r="E12" s="1" t="s">
        <v>53</v>
      </c>
      <c r="F12" s="1" t="s">
        <v>47</v>
      </c>
      <c r="G12" s="1">
        <v>7</v>
      </c>
      <c r="H12" s="1">
        <f>_xlfn.XLOOKUP($C12,Křížová!$C$4:$C$150,Křížová!$U$4:$U$150)</f>
        <v>2</v>
      </c>
      <c r="I12" s="1">
        <f>_xlfn.XLOOKUP($C12,Křížová!$C$4:$C$150,Křížová!$V$4:$V$150)</f>
        <v>1</v>
      </c>
      <c r="J12" s="1">
        <f>_xlfn.XLOOKUP($C12,Křížová!$C$4:$C$150,Křížová!$W$4:$W$150)</f>
        <v>4</v>
      </c>
      <c r="K12" s="1">
        <v>17</v>
      </c>
      <c r="L12" s="25">
        <v>2.5</v>
      </c>
      <c r="M12" s="14">
        <v>13.16</v>
      </c>
      <c r="O12" s="43" t="str">
        <f>_xlfn.XLOOKUP(E12,'Databáze klubů'!B:B,'Databáze klubů'!C:C)</f>
        <v>&lt;img src="https://sprtec.net/wp-content/uploads/2025/03/Illava-clear.png" alt="" width="30" class="alignnone size-medium wp-image-1618" /&gt;</v>
      </c>
    </row>
    <row r="13" spans="2:15" ht="21.6" customHeight="1" x14ac:dyDescent="0.3">
      <c r="B13" s="18">
        <v>10</v>
      </c>
      <c r="C13" s="25" t="s">
        <v>173</v>
      </c>
      <c r="D13" s="1" t="e" vm="8">
        <f>_xlfn.XLOOKUP(E13,Kluby!$D$4:$D$24,Kluby!$C$4:$C$24)</f>
        <v>#VALUE!</v>
      </c>
      <c r="E13" s="1" t="s">
        <v>53</v>
      </c>
      <c r="F13" s="1" t="s">
        <v>47</v>
      </c>
      <c r="G13" s="1">
        <v>7</v>
      </c>
      <c r="H13" s="1">
        <f>_xlfn.XLOOKUP($C13,Křížová!$C$4:$C$150,Křížová!$U$4:$U$150)</f>
        <v>1</v>
      </c>
      <c r="I13" s="1">
        <f>_xlfn.XLOOKUP($C13,Křížová!$C$4:$C$150,Křížová!$V$4:$V$150)</f>
        <v>1</v>
      </c>
      <c r="J13" s="1">
        <f>_xlfn.XLOOKUP($C13,Křížová!$C$4:$C$150,Křížová!$W$4:$W$150)</f>
        <v>5</v>
      </c>
      <c r="K13" s="1">
        <v>22</v>
      </c>
      <c r="L13" s="25">
        <v>1.5</v>
      </c>
      <c r="M13" s="14">
        <v>11.05</v>
      </c>
      <c r="O13" s="43" t="str">
        <f>_xlfn.XLOOKUP(E13,'Databáze klubů'!B:B,'Databáze klubů'!C:C)</f>
        <v>&lt;img src="https://sprtec.net/wp-content/uploads/2025/03/Illava-clear.png" alt="" width="30" class="alignnone size-medium wp-image-1618" /&gt;</v>
      </c>
    </row>
    <row r="14" spans="2:15" ht="21.6" customHeight="1" thickBot="1" x14ac:dyDescent="0.35">
      <c r="B14" s="19">
        <v>11</v>
      </c>
      <c r="C14" s="9" t="s">
        <v>174</v>
      </c>
      <c r="D14" s="20" t="e" vm="8">
        <f>_xlfn.XLOOKUP(E14,Kluby!$D$4:$D$24,Kluby!$C$4:$C$24)</f>
        <v>#VALUE!</v>
      </c>
      <c r="E14" s="20" t="s">
        <v>53</v>
      </c>
      <c r="F14" s="20" t="s">
        <v>47</v>
      </c>
      <c r="G14" s="20">
        <v>7</v>
      </c>
      <c r="H14" s="20">
        <f>_xlfn.XLOOKUP($C14,Křížová!$C$4:$C$150,Křížová!$U$4:$U$150)</f>
        <v>1</v>
      </c>
      <c r="I14" s="20">
        <f>_xlfn.XLOOKUP($C14,Křížová!$C$4:$C$150,Křížová!$V$4:$V$150)</f>
        <v>1</v>
      </c>
      <c r="J14" s="20">
        <f>_xlfn.XLOOKUP($C14,Křížová!$C$4:$C$150,Křížová!$W$4:$W$150)</f>
        <v>5</v>
      </c>
      <c r="K14" s="20">
        <v>20.5</v>
      </c>
      <c r="L14" s="9">
        <v>1.5</v>
      </c>
      <c r="M14" s="21">
        <v>10</v>
      </c>
      <c r="O14" s="43" t="str">
        <f>_xlfn.XLOOKUP(E14,'Databáze klubů'!B:B,'Databáze klubů'!C:C)</f>
        <v>&lt;img src="https://sprtec.net/wp-content/uploads/2025/03/Illava-clear.png" alt="" width="30" class="alignnone size-medium wp-image-1618" /&gt;</v>
      </c>
    </row>
  </sheetData>
  <mergeCells count="2">
    <mergeCell ref="B2:M2"/>
    <mergeCell ref="D3:E3"/>
  </mergeCells>
  <pageMargins left="0.25" right="0.25" top="0.75" bottom="0.75" header="0.3" footer="0.3"/>
  <pageSetup paperSize="9" scale="2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DEE1A-C45C-4542-BC60-7338682FE282}">
  <sheetPr codeName="List6">
    <pageSetUpPr fitToPage="1"/>
  </sheetPr>
  <dimension ref="B1:O12"/>
  <sheetViews>
    <sheetView showGridLines="0" zoomScaleNormal="100" workbookViewId="0">
      <selection activeCell="H24" sqref="H24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5" ht="21.6" customHeight="1" thickBot="1" x14ac:dyDescent="0.35"/>
    <row r="2" spans="2:15" ht="63.6" customHeight="1" thickBot="1" x14ac:dyDescent="0.35">
      <c r="B2" s="46" t="e" vm="21">
        <v>#VALUE!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8"/>
    </row>
    <row r="3" spans="2:15" ht="25.8" customHeight="1" thickBot="1" x14ac:dyDescent="0.35">
      <c r="B3" s="22" t="s">
        <v>0</v>
      </c>
      <c r="C3" s="23" t="s">
        <v>1</v>
      </c>
      <c r="D3" s="45" t="s">
        <v>2</v>
      </c>
      <c r="E3" s="45"/>
      <c r="F3" s="23" t="s">
        <v>9</v>
      </c>
      <c r="G3" s="23" t="s">
        <v>3</v>
      </c>
      <c r="H3" s="23" t="s">
        <v>4</v>
      </c>
      <c r="I3" s="23" t="s">
        <v>5</v>
      </c>
      <c r="J3" s="23" t="s">
        <v>6</v>
      </c>
      <c r="K3" s="23" t="s">
        <v>7</v>
      </c>
      <c r="L3" s="23" t="s">
        <v>8</v>
      </c>
      <c r="M3" s="24" t="s">
        <v>11</v>
      </c>
    </row>
    <row r="4" spans="2:15" ht="21.6" customHeight="1" x14ac:dyDescent="0.3">
      <c r="B4" s="15">
        <v>1</v>
      </c>
      <c r="C4" s="4" t="s">
        <v>158</v>
      </c>
      <c r="D4" s="16" t="e" vm="3">
        <f>_xlfn.XLOOKUP(E4,Kluby!$D$4:$D$24,Kluby!$C$4:$C$24)</f>
        <v>#VALUE!</v>
      </c>
      <c r="E4" s="16" t="s">
        <v>54</v>
      </c>
      <c r="F4" s="16" t="s">
        <v>48</v>
      </c>
      <c r="G4" s="16">
        <v>7</v>
      </c>
      <c r="H4" s="16">
        <f>_xlfn.XLOOKUP($C4,Křížová!$C$4:$C$150,Křížová!$U$4:$U$150)</f>
        <v>5</v>
      </c>
      <c r="I4" s="16">
        <f>_xlfn.XLOOKUP($C4,Křížová!$C$4:$C$150,Křížová!$V$4:$V$150)</f>
        <v>1</v>
      </c>
      <c r="J4" s="16">
        <f>_xlfn.XLOOKUP($C4,Křížová!$C$4:$C$150,Křížová!$W$4:$W$150)</f>
        <v>1</v>
      </c>
      <c r="K4" s="16">
        <v>33</v>
      </c>
      <c r="L4" s="4">
        <v>5.5</v>
      </c>
      <c r="M4" s="17">
        <v>48.95</v>
      </c>
      <c r="O4" s="43" t="str">
        <f>_xlfn.XLOOKUP(E4,'Databáze klubů'!B:B,'Databáze klubů'!C:C)</f>
        <v>&lt;img src="https://sprtec.net/wp-content/uploads/2025/03/LOGO-BHC-MK.jpg" alt="" width="30" class="alignnone size-medium wp-image-1618" /&gt;</v>
      </c>
    </row>
    <row r="5" spans="2:15" ht="21.6" customHeight="1" x14ac:dyDescent="0.3">
      <c r="B5" s="18">
        <v>2</v>
      </c>
      <c r="C5" s="25" t="s">
        <v>160</v>
      </c>
      <c r="D5" s="1" t="e" vm="5">
        <f>_xlfn.XLOOKUP(E5,Kluby!$D$4:$D$24,Kluby!$C$4:$C$24)</f>
        <v>#VALUE!</v>
      </c>
      <c r="E5" s="1" t="s">
        <v>55</v>
      </c>
      <c r="F5" s="1" t="s">
        <v>48</v>
      </c>
      <c r="G5" s="1">
        <v>7</v>
      </c>
      <c r="H5" s="1">
        <f>_xlfn.XLOOKUP($C5,Křížová!$C$4:$C$150,Křížová!$U$4:$U$150)</f>
        <v>4</v>
      </c>
      <c r="I5" s="1">
        <f>_xlfn.XLOOKUP($C5,Křížová!$C$4:$C$150,Křížová!$V$4:$V$150)</f>
        <v>1</v>
      </c>
      <c r="J5" s="1">
        <f>_xlfn.XLOOKUP($C5,Křížová!$C$4:$C$150,Křížová!$W$4:$W$150)</f>
        <v>2</v>
      </c>
      <c r="K5" s="1">
        <v>31.5</v>
      </c>
      <c r="L5" s="25">
        <v>4.5</v>
      </c>
      <c r="M5" s="14">
        <v>44.74</v>
      </c>
      <c r="O5" s="43" t="str">
        <f>_xlfn.XLOOKUP(E5,'Databáze klubů'!B:B,'Databáze klubů'!C:C)</f>
        <v>&lt;img src="https://sprtec.net/wp-content/uploads/2024/01/logo250.png" alt="" width="30" class="alignnone size-medium wp-image-1618" /&gt;</v>
      </c>
    </row>
    <row r="6" spans="2:15" ht="21.6" customHeight="1" x14ac:dyDescent="0.3">
      <c r="B6" s="18">
        <v>3</v>
      </c>
      <c r="C6" s="25" t="s">
        <v>39</v>
      </c>
      <c r="D6" s="1" t="e" vm="7">
        <f>_xlfn.XLOOKUP(E6,Kluby!$D$4:$D$24,Kluby!$C$4:$C$24)</f>
        <v>#VALUE!</v>
      </c>
      <c r="E6" s="1" t="s">
        <v>56</v>
      </c>
      <c r="F6" s="1" t="s">
        <v>48</v>
      </c>
      <c r="G6" s="1">
        <v>7</v>
      </c>
      <c r="H6" s="1">
        <f>_xlfn.XLOOKUP($C6,Křížová!$C$4:$C$150,Křížová!$U$4:$U$150)</f>
        <v>4</v>
      </c>
      <c r="I6" s="1">
        <f>_xlfn.XLOOKUP($C6,Křížová!$C$4:$C$150,Křížová!$V$4:$V$150)</f>
        <v>0</v>
      </c>
      <c r="J6" s="1">
        <f>_xlfn.XLOOKUP($C6,Křížová!$C$4:$C$150,Křížová!$W$4:$W$150)</f>
        <v>3</v>
      </c>
      <c r="K6" s="1">
        <v>27</v>
      </c>
      <c r="L6" s="25">
        <v>4</v>
      </c>
      <c r="M6" s="14">
        <v>37.369999999999997</v>
      </c>
      <c r="O6" s="43" t="str">
        <f>_xlfn.XLOOKUP(E6,'Databáze klubů'!B:B,'Databáze klubů'!C:C)</f>
        <v>&lt;img src="https://sprtec.net/wp-content/uploads/2024/01/KSH.png" alt="" width="30" class="alignnone size-medium wp-image-1618" /&gt;</v>
      </c>
    </row>
    <row r="7" spans="2:15" ht="21.6" customHeight="1" x14ac:dyDescent="0.3">
      <c r="B7" s="18">
        <v>4</v>
      </c>
      <c r="C7" s="25" t="s">
        <v>36</v>
      </c>
      <c r="D7" s="1" t="e" vm="7">
        <f>_xlfn.XLOOKUP(E7,Kluby!$D$4:$D$24,Kluby!$C$4:$C$24)</f>
        <v>#VALUE!</v>
      </c>
      <c r="E7" s="1" t="s">
        <v>56</v>
      </c>
      <c r="F7" s="1" t="s">
        <v>48</v>
      </c>
      <c r="G7" s="1">
        <v>7</v>
      </c>
      <c r="H7" s="1">
        <f>_xlfn.XLOOKUP($C7,Křížová!$C$4:$C$150,Křížová!$U$4:$U$150)</f>
        <v>4</v>
      </c>
      <c r="I7" s="1">
        <f>_xlfn.XLOOKUP($C7,Křížová!$C$4:$C$150,Křížová!$V$4:$V$150)</f>
        <v>0</v>
      </c>
      <c r="J7" s="1">
        <f>_xlfn.XLOOKUP($C7,Křížová!$C$4:$C$150,Křížová!$W$4:$W$150)</f>
        <v>3</v>
      </c>
      <c r="K7" s="1">
        <v>24</v>
      </c>
      <c r="L7" s="25">
        <v>4</v>
      </c>
      <c r="M7" s="14">
        <v>34.21</v>
      </c>
      <c r="O7" s="43" t="str">
        <f>_xlfn.XLOOKUP(E7,'Databáze klubů'!B:B,'Databáze klubů'!C:C)</f>
        <v>&lt;img src="https://sprtec.net/wp-content/uploads/2024/01/KSH.png" alt="" width="30" class="alignnone size-medium wp-image-1618" /&gt;</v>
      </c>
    </row>
    <row r="8" spans="2:15" ht="21.6" customHeight="1" x14ac:dyDescent="0.3">
      <c r="B8" s="18">
        <v>5</v>
      </c>
      <c r="C8" s="25" t="s">
        <v>31</v>
      </c>
      <c r="D8" s="1" t="e" vm="6">
        <f>_xlfn.XLOOKUP(E8,Kluby!$D$4:$D$24,Kluby!$C$4:$C$24)</f>
        <v>#VALUE!</v>
      </c>
      <c r="E8" s="1" t="s">
        <v>52</v>
      </c>
      <c r="F8" s="1" t="s">
        <v>48</v>
      </c>
      <c r="G8" s="1">
        <v>7</v>
      </c>
      <c r="H8" s="1">
        <f>_xlfn.XLOOKUP($C8,Křížová!$C$4:$C$150,Křížová!$U$4:$U$150)</f>
        <v>4</v>
      </c>
      <c r="I8" s="1">
        <f>_xlfn.XLOOKUP($C8,Křížová!$C$4:$C$150,Křížová!$V$4:$V$150)</f>
        <v>0</v>
      </c>
      <c r="J8" s="1">
        <f>_xlfn.XLOOKUP($C8,Křížová!$C$4:$C$150,Křížová!$W$4:$W$150)</f>
        <v>3</v>
      </c>
      <c r="K8" s="1">
        <v>23.5</v>
      </c>
      <c r="L8" s="25">
        <v>4</v>
      </c>
      <c r="M8" s="14">
        <v>33.159999999999997</v>
      </c>
      <c r="O8" s="43" t="str">
        <f>_xlfn.XLOOKUP(E8,'Databáze klubů'!B:B,'Databáze klubů'!C:C)</f>
        <v>&lt;img src="https://sprtec.net/wp-content/uploads/2024/01/unnamed.png" alt="" width="30" class="alignnone size-medium wp-image-1618" /&gt;</v>
      </c>
    </row>
    <row r="9" spans="2:15" ht="21.6" customHeight="1" x14ac:dyDescent="0.3">
      <c r="B9" s="18">
        <v>6</v>
      </c>
      <c r="C9" s="25" t="s">
        <v>166</v>
      </c>
      <c r="D9" s="1" t="e" vm="8">
        <f>_xlfn.XLOOKUP(E9,Kluby!$D$4:$D$24,Kluby!$C$4:$C$24)</f>
        <v>#VALUE!</v>
      </c>
      <c r="E9" s="1" t="s">
        <v>53</v>
      </c>
      <c r="F9" s="1" t="s">
        <v>48</v>
      </c>
      <c r="G9" s="1">
        <v>7</v>
      </c>
      <c r="H9" s="1">
        <f>_xlfn.XLOOKUP($C9,Křížová!$C$4:$C$150,Křížová!$U$4:$U$150)</f>
        <v>3</v>
      </c>
      <c r="I9" s="1">
        <f>_xlfn.XLOOKUP($C9,Křížová!$C$4:$C$150,Křížová!$V$4:$V$150)</f>
        <v>1</v>
      </c>
      <c r="J9" s="1">
        <f>_xlfn.XLOOKUP($C9,Křížová!$C$4:$C$150,Křížová!$W$4:$W$150)</f>
        <v>3</v>
      </c>
      <c r="K9" s="1">
        <v>25</v>
      </c>
      <c r="L9" s="25">
        <v>3.5</v>
      </c>
      <c r="M9" s="14">
        <v>28.95</v>
      </c>
      <c r="O9" s="43" t="str">
        <f>_xlfn.XLOOKUP(E9,'Databáze klubů'!B:B,'Databáze klubů'!C:C)</f>
        <v>&lt;img src="https://sprtec.net/wp-content/uploads/2025/03/Illava-clear.png" alt="" width="30" class="alignnone size-medium wp-image-1618" /&gt;</v>
      </c>
    </row>
    <row r="10" spans="2:15" ht="21.6" customHeight="1" x14ac:dyDescent="0.3">
      <c r="B10" s="18">
        <v>7</v>
      </c>
      <c r="C10" s="25" t="s">
        <v>44</v>
      </c>
      <c r="D10" s="1" t="e" vm="8">
        <f>_xlfn.XLOOKUP(E10,Kluby!$D$4:$D$24,Kluby!$C$4:$C$24)</f>
        <v>#VALUE!</v>
      </c>
      <c r="E10" s="1" t="s">
        <v>53</v>
      </c>
      <c r="F10" s="1" t="s">
        <v>48</v>
      </c>
      <c r="G10" s="1">
        <v>7</v>
      </c>
      <c r="H10" s="1">
        <f>_xlfn.XLOOKUP($C10,Křížová!$C$4:$C$150,Křížová!$U$4:$U$150)</f>
        <v>3</v>
      </c>
      <c r="I10" s="1">
        <f>_xlfn.XLOOKUP($C10,Křížová!$C$4:$C$150,Křížová!$V$4:$V$150)</f>
        <v>1</v>
      </c>
      <c r="J10" s="1">
        <f>_xlfn.XLOOKUP($C10,Křížová!$C$4:$C$150,Křížová!$W$4:$W$150)</f>
        <v>3</v>
      </c>
      <c r="K10" s="1">
        <v>22.5</v>
      </c>
      <c r="L10" s="25">
        <v>3.5</v>
      </c>
      <c r="M10" s="14">
        <v>27.89</v>
      </c>
      <c r="O10" s="43" t="str">
        <f>_xlfn.XLOOKUP(E10,'Databáze klubů'!B:B,'Databáze klubů'!C:C)</f>
        <v>&lt;img src="https://sprtec.net/wp-content/uploads/2025/03/Illava-clear.png" alt="" width="30" class="alignnone size-medium wp-image-1618" /&gt;</v>
      </c>
    </row>
    <row r="11" spans="2:15" ht="21.6" customHeight="1" x14ac:dyDescent="0.3">
      <c r="B11" s="18">
        <v>8</v>
      </c>
      <c r="C11" s="25" t="s">
        <v>169</v>
      </c>
      <c r="D11" s="1" t="e" vm="4">
        <f>_xlfn.XLOOKUP(E11,Kluby!$D$4:$D$24,Kluby!$C$4:$C$24)</f>
        <v>#VALUE!</v>
      </c>
      <c r="E11" s="1" t="s">
        <v>51</v>
      </c>
      <c r="F11" s="1" t="s">
        <v>48</v>
      </c>
      <c r="G11" s="1">
        <v>7</v>
      </c>
      <c r="H11" s="1">
        <f>_xlfn.XLOOKUP($C11,Křížová!$C$4:$C$150,Křížová!$U$4:$U$150)</f>
        <v>2</v>
      </c>
      <c r="I11" s="1">
        <f>_xlfn.XLOOKUP($C11,Křížová!$C$4:$C$150,Křížová!$V$4:$V$150)</f>
        <v>1</v>
      </c>
      <c r="J11" s="1">
        <f>_xlfn.XLOOKUP($C11,Křížová!$C$4:$C$150,Křížová!$W$4:$W$150)</f>
        <v>4</v>
      </c>
      <c r="K11" s="1">
        <v>23</v>
      </c>
      <c r="L11" s="25">
        <v>2.5</v>
      </c>
      <c r="M11" s="14">
        <v>16.32</v>
      </c>
      <c r="O11" s="43" t="str">
        <f>_xlfn.XLOOKUP(E11,'Databáze klubů'!B:B,'Databáze klubů'!C:C)</f>
        <v>&lt;img src="https://sprtec.net/wp-content/uploads/2024/01/LOGO-2018clear.png" alt="" width="30" class="alignnone size-medium wp-image-1618" /&gt;</v>
      </c>
    </row>
    <row r="12" spans="2:15" ht="21.6" customHeight="1" thickBot="1" x14ac:dyDescent="0.35">
      <c r="B12" s="19">
        <v>9</v>
      </c>
      <c r="C12" s="9" t="s">
        <v>45</v>
      </c>
      <c r="D12" s="20" t="e" vm="8">
        <f>_xlfn.XLOOKUP(E12,Kluby!$D$4:$D$24,Kluby!$C$4:$C$24)</f>
        <v>#VALUE!</v>
      </c>
      <c r="E12" s="20" t="s">
        <v>53</v>
      </c>
      <c r="F12" s="20" t="s">
        <v>48</v>
      </c>
      <c r="G12" s="20">
        <v>7</v>
      </c>
      <c r="H12" s="20">
        <f>_xlfn.XLOOKUP($C12,Křížová!$C$4:$C$150,Křížová!$U$4:$U$150)</f>
        <v>2</v>
      </c>
      <c r="I12" s="20">
        <f>_xlfn.XLOOKUP($C12,Křížová!$C$4:$C$150,Křížová!$V$4:$V$150)</f>
        <v>1</v>
      </c>
      <c r="J12" s="20">
        <f>_xlfn.XLOOKUP($C12,Křížová!$C$4:$C$150,Křížová!$W$4:$W$150)</f>
        <v>4</v>
      </c>
      <c r="K12" s="20">
        <v>22.5</v>
      </c>
      <c r="L12" s="9">
        <v>2.5</v>
      </c>
      <c r="M12" s="21">
        <v>14.21</v>
      </c>
      <c r="O12" s="43" t="str">
        <f>_xlfn.XLOOKUP(E12,'Databáze klubů'!B:B,'Databáze klubů'!C:C)</f>
        <v>&lt;img src="https://sprtec.net/wp-content/uploads/2025/03/Illava-clear.png" alt="" width="30" class="alignnone size-medium wp-image-1618" /&gt;</v>
      </c>
    </row>
  </sheetData>
  <mergeCells count="2">
    <mergeCell ref="B2:M2"/>
    <mergeCell ref="D3:E3"/>
  </mergeCells>
  <pageMargins left="0.25" right="0.25" top="0.75" bottom="0.75" header="0.3" footer="0.3"/>
  <pageSetup paperSize="9" scale="31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177FC-43D6-429E-996B-71AB528F21DD}">
  <sheetPr codeName="List7">
    <pageSetUpPr fitToPage="1"/>
  </sheetPr>
  <dimension ref="B1:O7"/>
  <sheetViews>
    <sheetView showGridLines="0" zoomScaleNormal="100" workbookViewId="0">
      <selection activeCell="J22" sqref="J22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5" ht="21.6" customHeight="1" thickBot="1" x14ac:dyDescent="0.35"/>
    <row r="2" spans="2:15" ht="63.6" customHeight="1" thickBot="1" x14ac:dyDescent="0.35">
      <c r="B2" s="46" t="e" vm="22">
        <v>#VALUE!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8"/>
    </row>
    <row r="3" spans="2:15" ht="25.8" customHeight="1" thickBot="1" x14ac:dyDescent="0.35">
      <c r="B3" s="22" t="s">
        <v>0</v>
      </c>
      <c r="C3" s="23" t="s">
        <v>1</v>
      </c>
      <c r="D3" s="45" t="s">
        <v>2</v>
      </c>
      <c r="E3" s="45"/>
      <c r="F3" s="23" t="s">
        <v>9</v>
      </c>
      <c r="G3" s="23" t="s">
        <v>3</v>
      </c>
      <c r="H3" s="23" t="s">
        <v>4</v>
      </c>
      <c r="I3" s="23" t="s">
        <v>5</v>
      </c>
      <c r="J3" s="23" t="s">
        <v>6</v>
      </c>
      <c r="K3" s="23" t="s">
        <v>7</v>
      </c>
      <c r="L3" s="23" t="s">
        <v>8</v>
      </c>
      <c r="M3" s="24" t="s">
        <v>11</v>
      </c>
    </row>
    <row r="4" spans="2:15" ht="21.6" customHeight="1" x14ac:dyDescent="0.3">
      <c r="B4" s="15">
        <v>1</v>
      </c>
      <c r="C4" s="4" t="s">
        <v>33</v>
      </c>
      <c r="D4" s="16" t="e" vm="4">
        <f>_xlfn.XLOOKUP(E4,Kluby!$D$4:$D$24,Kluby!$C$4:$C$24)</f>
        <v>#VALUE!</v>
      </c>
      <c r="E4" s="16" t="s">
        <v>51</v>
      </c>
      <c r="F4" s="16" t="s">
        <v>49</v>
      </c>
      <c r="G4" s="16">
        <v>7</v>
      </c>
      <c r="H4" s="16">
        <f>_xlfn.XLOOKUP($C4,Křížová!$C$4:$C$150,Křížová!$U$4:$U$150)</f>
        <v>3</v>
      </c>
      <c r="I4" s="16">
        <f>_xlfn.XLOOKUP($C4,Křížová!$C$4:$C$150,Křížová!$V$4:$V$150)</f>
        <v>1</v>
      </c>
      <c r="J4" s="16">
        <f>_xlfn.XLOOKUP($C4,Křížová!$C$4:$C$150,Křížová!$W$4:$W$150)</f>
        <v>3</v>
      </c>
      <c r="K4" s="16">
        <v>26</v>
      </c>
      <c r="L4" s="4">
        <v>3.5</v>
      </c>
      <c r="M4" s="17">
        <v>31.05</v>
      </c>
      <c r="O4" s="43" t="str">
        <f>_xlfn.XLOOKUP(E4,'Databáze klubů'!B:B,'Databáze klubů'!C:C)</f>
        <v>&lt;img src="https://sprtec.net/wp-content/uploads/2024/01/LOGO-2018clear.png" alt="" width="30" class="alignnone size-medium wp-image-1618" /&gt;</v>
      </c>
    </row>
    <row r="5" spans="2:15" ht="21.6" customHeight="1" x14ac:dyDescent="0.3">
      <c r="B5" s="18">
        <v>2</v>
      </c>
      <c r="C5" s="25" t="s">
        <v>40</v>
      </c>
      <c r="D5" s="1" t="e" vm="6">
        <f>_xlfn.XLOOKUP(E5,Kluby!$D$4:$D$24,Kluby!$C$4:$C$24)</f>
        <v>#VALUE!</v>
      </c>
      <c r="E5" s="1" t="s">
        <v>52</v>
      </c>
      <c r="F5" s="1" t="s">
        <v>49</v>
      </c>
      <c r="G5" s="1">
        <v>7</v>
      </c>
      <c r="H5" s="1">
        <f>_xlfn.XLOOKUP($C5,Křížová!$C$4:$C$150,Křížová!$U$4:$U$150)</f>
        <v>3</v>
      </c>
      <c r="I5" s="1">
        <f>_xlfn.XLOOKUP($C5,Křížová!$C$4:$C$150,Křížová!$V$4:$V$150)</f>
        <v>0</v>
      </c>
      <c r="J5" s="1">
        <f>_xlfn.XLOOKUP($C5,Křížová!$C$4:$C$150,Křížová!$W$4:$W$150)</f>
        <v>4</v>
      </c>
      <c r="K5" s="1">
        <v>22</v>
      </c>
      <c r="L5" s="25">
        <v>3</v>
      </c>
      <c r="M5" s="14">
        <v>21.58</v>
      </c>
      <c r="O5" s="43" t="str">
        <f>_xlfn.XLOOKUP(E5,'Databáze klubů'!B:B,'Databáze klubů'!C:C)</f>
        <v>&lt;img src="https://sprtec.net/wp-content/uploads/2024/01/unnamed.png" alt="" width="30" class="alignnone size-medium wp-image-1618" /&gt;</v>
      </c>
    </row>
    <row r="6" spans="2:15" ht="21.6" customHeight="1" x14ac:dyDescent="0.3">
      <c r="B6" s="18">
        <v>3</v>
      </c>
      <c r="C6" s="25" t="s">
        <v>168</v>
      </c>
      <c r="D6" s="1" t="e" vm="8">
        <f>_xlfn.XLOOKUP(E6,Kluby!$D$4:$D$24,Kluby!$C$4:$C$24)</f>
        <v>#VALUE!</v>
      </c>
      <c r="E6" s="1" t="s">
        <v>53</v>
      </c>
      <c r="F6" s="1" t="s">
        <v>49</v>
      </c>
      <c r="G6" s="1">
        <v>7</v>
      </c>
      <c r="H6" s="1">
        <f>_xlfn.XLOOKUP($C6,Křížová!$C$4:$C$150,Křížová!$U$4:$U$150)</f>
        <v>3</v>
      </c>
      <c r="I6" s="1">
        <f>_xlfn.XLOOKUP($C6,Křížová!$C$4:$C$150,Křížová!$V$4:$V$150)</f>
        <v>0</v>
      </c>
      <c r="J6" s="1">
        <f>_xlfn.XLOOKUP($C6,Křížová!$C$4:$C$150,Křížová!$W$4:$W$150)</f>
        <v>4</v>
      </c>
      <c r="K6" s="1">
        <v>20</v>
      </c>
      <c r="L6" s="25">
        <v>3</v>
      </c>
      <c r="M6" s="14">
        <v>20.53</v>
      </c>
      <c r="O6" s="43" t="str">
        <f>_xlfn.XLOOKUP(E6,'Databáze klubů'!B:B,'Databáze klubů'!C:C)</f>
        <v>&lt;img src="https://sprtec.net/wp-content/uploads/2025/03/Illava-clear.png" alt="" width="30" class="alignnone size-medium wp-image-1618" /&gt;</v>
      </c>
    </row>
    <row r="7" spans="2:15" ht="21.6" customHeight="1" thickBot="1" x14ac:dyDescent="0.35">
      <c r="B7" s="19">
        <v>4</v>
      </c>
      <c r="C7" s="9" t="s">
        <v>170</v>
      </c>
      <c r="D7" s="20" t="e" vm="6">
        <f>_xlfn.XLOOKUP(E7,Kluby!$D$4:$D$24,Kluby!$C$4:$C$24)</f>
        <v>#VALUE!</v>
      </c>
      <c r="E7" s="20" t="s">
        <v>52</v>
      </c>
      <c r="F7" s="20" t="s">
        <v>49</v>
      </c>
      <c r="G7" s="20">
        <v>7</v>
      </c>
      <c r="H7" s="20">
        <f>_xlfn.XLOOKUP($C7,Křížová!$C$4:$C$150,Křížová!$U$4:$U$150)</f>
        <v>1</v>
      </c>
      <c r="I7" s="20">
        <f>_xlfn.XLOOKUP($C7,Křížová!$C$4:$C$150,Křížová!$V$4:$V$150)</f>
        <v>3</v>
      </c>
      <c r="J7" s="20">
        <f>_xlfn.XLOOKUP($C7,Křížová!$C$4:$C$150,Křížová!$W$4:$W$150)</f>
        <v>3</v>
      </c>
      <c r="K7" s="20">
        <v>23</v>
      </c>
      <c r="L7" s="9">
        <v>2.5</v>
      </c>
      <c r="M7" s="21">
        <v>15.26</v>
      </c>
      <c r="O7" s="43" t="str">
        <f>_xlfn.XLOOKUP(E7,'Databáze klubů'!B:B,'Databáze klubů'!C:C)</f>
        <v>&lt;img src="https://sprtec.net/wp-content/uploads/2024/01/unnamed.png" alt="" width="30" class="alignnone size-medium wp-image-1618" /&gt;</v>
      </c>
    </row>
  </sheetData>
  <mergeCells count="2">
    <mergeCell ref="B2:M2"/>
    <mergeCell ref="D3:E3"/>
  </mergeCells>
  <pageMargins left="0.25" right="0.25" top="0.75" bottom="0.75" header="0.3" footer="0.3"/>
  <pageSetup paperSize="9" scale="31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EAE62-FABE-4E21-A9FF-AC0D03322B2F}">
  <sheetPr codeName="List8"/>
  <dimension ref="B2:C10"/>
  <sheetViews>
    <sheetView workbookViewId="0">
      <selection activeCell="D16" sqref="D16"/>
    </sheetView>
  </sheetViews>
  <sheetFormatPr defaultRowHeight="14.4" x14ac:dyDescent="0.3"/>
  <cols>
    <col min="2" max="2" width="29.88671875" bestFit="1" customWidth="1"/>
  </cols>
  <sheetData>
    <row r="2" spans="2:3" ht="18" x14ac:dyDescent="0.3">
      <c r="B2" s="25" t="s">
        <v>17</v>
      </c>
      <c r="C2" t="s">
        <v>152</v>
      </c>
    </row>
    <row r="3" spans="2:3" ht="18" x14ac:dyDescent="0.3">
      <c r="B3" s="25" t="s">
        <v>18</v>
      </c>
      <c r="C3" t="s">
        <v>153</v>
      </c>
    </row>
    <row r="4" spans="2:3" ht="18" x14ac:dyDescent="0.3">
      <c r="B4" s="25" t="s">
        <v>19</v>
      </c>
      <c r="C4" t="s">
        <v>154</v>
      </c>
    </row>
    <row r="5" spans="2:3" ht="18" x14ac:dyDescent="0.3">
      <c r="B5" s="25" t="s">
        <v>20</v>
      </c>
      <c r="C5" t="s">
        <v>150</v>
      </c>
    </row>
    <row r="6" spans="2:3" ht="18" x14ac:dyDescent="0.3">
      <c r="B6" s="25" t="s">
        <v>21</v>
      </c>
      <c r="C6" t="s">
        <v>156</v>
      </c>
    </row>
    <row r="7" spans="2:3" ht="18" x14ac:dyDescent="0.3">
      <c r="B7" s="25" t="s">
        <v>22</v>
      </c>
      <c r="C7" t="s">
        <v>151</v>
      </c>
    </row>
    <row r="8" spans="2:3" ht="18" x14ac:dyDescent="0.3">
      <c r="B8" s="25" t="s">
        <v>23</v>
      </c>
      <c r="C8" t="s">
        <v>155</v>
      </c>
    </row>
    <row r="9" spans="2:3" ht="18" x14ac:dyDescent="0.3">
      <c r="B9" s="25" t="s">
        <v>24</v>
      </c>
      <c r="C9" t="s">
        <v>157</v>
      </c>
    </row>
    <row r="10" spans="2:3" ht="18" x14ac:dyDescent="0.3">
      <c r="B10" s="25">
        <v>0</v>
      </c>
      <c r="C10" t="s">
        <v>149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Absolutní</vt:lpstr>
      <vt:lpstr>Křížová</vt:lpstr>
      <vt:lpstr>Kluby</vt:lpstr>
      <vt:lpstr>OPEN</vt:lpstr>
      <vt:lpstr>ŽÁCI</vt:lpstr>
      <vt:lpstr>40+</vt:lpstr>
      <vt:lpstr>ŽENY</vt:lpstr>
      <vt:lpstr>Databáze klubů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Radim Ondra</dc:creator>
  <cp:lastModifiedBy>Radim Ondra</cp:lastModifiedBy>
  <cp:lastPrinted>2025-03-30T18:44:54Z</cp:lastPrinted>
  <dcterms:created xsi:type="dcterms:W3CDTF">2025-03-04T08:21:04Z</dcterms:created>
  <dcterms:modified xsi:type="dcterms:W3CDTF">2025-03-30T18:45:18Z</dcterms:modified>
</cp:coreProperties>
</file>